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rbasham\Desktop\Volunteering\"/>
    </mc:Choice>
  </mc:AlternateContent>
  <xr:revisionPtr revIDLastSave="0" documentId="10_ncr:100000_{1CFEE72D-EA39-4576-B637-F43B70838E65}" xr6:coauthVersionLast="31" xr6:coauthVersionMax="31" xr10:uidLastSave="{00000000-0000-0000-0000-000000000000}"/>
  <bookViews>
    <workbookView xWindow="0" yWindow="0" windowWidth="14380" windowHeight="3550" tabRatio="894" xr2:uid="{2C4D6DA5-B4D4-43FB-93BA-59ADF210340F}"/>
  </bookViews>
  <sheets>
    <sheet name="INSTRUCTIONS" sheetId="12" r:id="rId1"/>
    <sheet name="SUMMARY" sheetId="5" r:id="rId2"/>
    <sheet name="CHART sources" sheetId="8" r:id="rId3"/>
    <sheet name="CHART Time series" sheetId="9" r:id="rId4"/>
    <sheet name="Buildings" sheetId="1" r:id="rId5"/>
    <sheet name="Refrigerants" sheetId="14" r:id="rId6"/>
    <sheet name="Commuting" sheetId="7" r:id="rId7"/>
    <sheet name="REFs - Commuting" sheetId="6" r:id="rId8"/>
    <sheet name="Travel" sheetId="2" r:id="rId9"/>
    <sheet name="Own Delivs" sheetId="13" r:id="rId10"/>
    <sheet name="REFS - Vehicles" sheetId="15" r:id="rId11"/>
    <sheet name="3P Logistics" sheetId="11" r:id="rId12"/>
  </sheets>
  <externalReferences>
    <externalReference r:id="rId13"/>
  </externalReferences>
  <definedNames>
    <definedName name="UpdateYear">[1]Introduction!$E$6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2" i="13" l="1"/>
  <c r="W21" i="13"/>
  <c r="W20" i="13"/>
  <c r="W19" i="13"/>
  <c r="Q22" i="13"/>
  <c r="Q21" i="13"/>
  <c r="Q20" i="13"/>
  <c r="Q19" i="13"/>
  <c r="K20" i="13"/>
  <c r="K21" i="13"/>
  <c r="K22" i="13"/>
  <c r="K19" i="13"/>
  <c r="M4" i="13"/>
  <c r="N24" i="2"/>
  <c r="N23" i="2"/>
  <c r="N22" i="2"/>
  <c r="K24" i="2"/>
  <c r="K23" i="2"/>
  <c r="K22" i="2"/>
  <c r="H24" i="2"/>
  <c r="H23" i="2"/>
  <c r="H22" i="2"/>
  <c r="E24" i="2"/>
  <c r="E23" i="2"/>
  <c r="E22" i="2"/>
  <c r="Y7" i="13" l="1"/>
  <c r="U7" i="13"/>
  <c r="Y6" i="13"/>
  <c r="Y5" i="13"/>
  <c r="Y4" i="13"/>
  <c r="O7" i="13"/>
  <c r="S7" i="13" s="1"/>
  <c r="S6" i="13"/>
  <c r="S5" i="13"/>
  <c r="S4" i="13"/>
  <c r="I7" i="13"/>
  <c r="M7" i="13" s="1"/>
  <c r="M6" i="13"/>
  <c r="M5" i="13"/>
  <c r="G5" i="13"/>
  <c r="G6" i="13"/>
  <c r="G4" i="13"/>
  <c r="E20" i="13"/>
  <c r="E21" i="13"/>
  <c r="E22" i="13"/>
  <c r="E19" i="13"/>
  <c r="C7" i="13"/>
  <c r="G7" i="13" s="1"/>
  <c r="J14" i="14" l="1"/>
  <c r="J13" i="14"/>
  <c r="J12" i="14"/>
  <c r="J11" i="14"/>
  <c r="J10" i="14"/>
  <c r="J9" i="14"/>
  <c r="J8" i="14"/>
  <c r="H14" i="14"/>
  <c r="H13" i="14"/>
  <c r="H12" i="14"/>
  <c r="H11" i="14"/>
  <c r="H10" i="14"/>
  <c r="H9" i="14"/>
  <c r="H8" i="14"/>
  <c r="F14" i="14"/>
  <c r="F13" i="14"/>
  <c r="F12" i="14"/>
  <c r="F11" i="14"/>
  <c r="F10" i="14"/>
  <c r="F9" i="14"/>
  <c r="F19" i="14" s="1"/>
  <c r="E5" i="5" s="1"/>
  <c r="F8" i="14"/>
  <c r="D9" i="14"/>
  <c r="D10" i="14"/>
  <c r="D11" i="14"/>
  <c r="D12" i="14"/>
  <c r="D13" i="14"/>
  <c r="D14" i="14"/>
  <c r="J19" i="14"/>
  <c r="G5" i="5" s="1"/>
  <c r="D8" i="14"/>
  <c r="Q6" i="11"/>
  <c r="Q5" i="11"/>
  <c r="Q4" i="11"/>
  <c r="Q3" i="11"/>
  <c r="M6" i="11"/>
  <c r="M5" i="11"/>
  <c r="M4" i="11"/>
  <c r="M3" i="11"/>
  <c r="I6" i="11"/>
  <c r="I5" i="11"/>
  <c r="I4" i="11"/>
  <c r="I3" i="11"/>
  <c r="U22" i="13"/>
  <c r="U21" i="13"/>
  <c r="U20" i="13"/>
  <c r="Y20" i="13" s="1"/>
  <c r="Y19" i="13"/>
  <c r="U19" i="13"/>
  <c r="U15" i="13"/>
  <c r="Y15" i="13" s="1"/>
  <c r="U14" i="13"/>
  <c r="Y14" i="13" s="1"/>
  <c r="U13" i="13"/>
  <c r="Y13" i="13" s="1"/>
  <c r="U12" i="13"/>
  <c r="Y12" i="13" s="1"/>
  <c r="O22" i="13"/>
  <c r="O21" i="13"/>
  <c r="O20" i="13"/>
  <c r="S20" i="13" s="1"/>
  <c r="O19" i="13"/>
  <c r="S19" i="13" s="1"/>
  <c r="O15" i="13"/>
  <c r="S15" i="13" s="1"/>
  <c r="O14" i="13"/>
  <c r="S14" i="13" s="1"/>
  <c r="O13" i="13"/>
  <c r="S13" i="13" s="1"/>
  <c r="O12" i="13"/>
  <c r="S12" i="13" s="1"/>
  <c r="I22" i="13"/>
  <c r="I21" i="13"/>
  <c r="M21" i="13" s="1"/>
  <c r="I20" i="13"/>
  <c r="M20" i="13" s="1"/>
  <c r="I19" i="13"/>
  <c r="M19" i="13" s="1"/>
  <c r="I15" i="13"/>
  <c r="M15" i="13" s="1"/>
  <c r="I14" i="13"/>
  <c r="M14" i="13" s="1"/>
  <c r="I13" i="13"/>
  <c r="M13" i="13" s="1"/>
  <c r="I12" i="13"/>
  <c r="M12" i="13" s="1"/>
  <c r="C15" i="13"/>
  <c r="G15" i="13" s="1"/>
  <c r="C12" i="13"/>
  <c r="G12" i="13" s="1"/>
  <c r="D10" i="6"/>
  <c r="D9" i="6"/>
  <c r="C13" i="13"/>
  <c r="G13" i="13" s="1"/>
  <c r="C14" i="13"/>
  <c r="G14" i="13" s="1"/>
  <c r="C22" i="13"/>
  <c r="G22" i="13" s="1"/>
  <c r="C21" i="13"/>
  <c r="G21" i="13" s="1"/>
  <c r="C20" i="13"/>
  <c r="G20" i="13" s="1"/>
  <c r="C19" i="13"/>
  <c r="G19" i="13" s="1"/>
  <c r="N25" i="2"/>
  <c r="G10" i="5" s="1"/>
  <c r="N14" i="2"/>
  <c r="N13" i="2"/>
  <c r="N5" i="2"/>
  <c r="N4" i="2"/>
  <c r="N10" i="2" s="1"/>
  <c r="G8" i="5" s="1"/>
  <c r="K14" i="2"/>
  <c r="K13" i="2"/>
  <c r="K19" i="2" s="1"/>
  <c r="F9" i="5" s="1"/>
  <c r="K5" i="2"/>
  <c r="K4" i="2"/>
  <c r="H25" i="2"/>
  <c r="E10" i="5" s="1"/>
  <c r="H14" i="2"/>
  <c r="H13" i="2"/>
  <c r="H5" i="2"/>
  <c r="H4" i="2"/>
  <c r="E19" i="2"/>
  <c r="D9" i="5" s="1"/>
  <c r="E14" i="2"/>
  <c r="E13" i="2"/>
  <c r="Q17" i="7"/>
  <c r="Q10" i="7"/>
  <c r="M17" i="7"/>
  <c r="M10" i="7"/>
  <c r="F4" i="5"/>
  <c r="J20" i="1"/>
  <c r="J19" i="1"/>
  <c r="K16" i="1"/>
  <c r="K15" i="1"/>
  <c r="K12" i="1"/>
  <c r="K11" i="1"/>
  <c r="K8" i="1"/>
  <c r="K7" i="1"/>
  <c r="K4" i="1"/>
  <c r="K3" i="1"/>
  <c r="H20" i="1"/>
  <c r="H19" i="1"/>
  <c r="I16" i="1"/>
  <c r="I15" i="1"/>
  <c r="I12" i="1"/>
  <c r="I11" i="1"/>
  <c r="I8" i="1"/>
  <c r="I7" i="1"/>
  <c r="I4" i="1"/>
  <c r="I20" i="1" s="1"/>
  <c r="I3" i="1"/>
  <c r="I19" i="1" s="1"/>
  <c r="F3" i="5" s="1"/>
  <c r="F16" i="5" s="1"/>
  <c r="G24" i="13" l="1"/>
  <c r="K19" i="1"/>
  <c r="G3" i="5" s="1"/>
  <c r="G16" i="5" s="1"/>
  <c r="M19" i="7"/>
  <c r="F7" i="5" s="1"/>
  <c r="H19" i="2"/>
  <c r="E9" i="5" s="1"/>
  <c r="N19" i="2"/>
  <c r="G9" i="5" s="1"/>
  <c r="H19" i="14"/>
  <c r="F5" i="5" s="1"/>
  <c r="K20" i="1"/>
  <c r="G4" i="5" s="1"/>
  <c r="K10" i="2"/>
  <c r="F8" i="5" s="1"/>
  <c r="K25" i="2"/>
  <c r="F10" i="5" s="1"/>
  <c r="I8" i="11"/>
  <c r="E13" i="5" s="1"/>
  <c r="M8" i="11"/>
  <c r="F13" i="5" s="1"/>
  <c r="Q8" i="11"/>
  <c r="G13" i="5" s="1"/>
  <c r="D19" i="14"/>
  <c r="D5" i="5" s="1"/>
  <c r="M22" i="13"/>
  <c r="S21" i="13"/>
  <c r="S24" i="13" s="1"/>
  <c r="F12" i="5" s="1"/>
  <c r="F15" i="5" s="1"/>
  <c r="S22" i="13"/>
  <c r="Y21" i="13"/>
  <c r="Y22" i="13"/>
  <c r="H10" i="2"/>
  <c r="E8" i="5" s="1"/>
  <c r="Q19" i="7"/>
  <c r="G7" i="5" s="1"/>
  <c r="E4" i="11"/>
  <c r="E5" i="11"/>
  <c r="E6" i="11"/>
  <c r="E3" i="11"/>
  <c r="E12" i="5" l="1"/>
  <c r="G17" i="5"/>
  <c r="E8" i="11"/>
  <c r="D13" i="5" s="1"/>
  <c r="Y24" i="13"/>
  <c r="G12" i="5" s="1"/>
  <c r="G15" i="5" s="1"/>
  <c r="M24" i="13"/>
  <c r="F17" i="5"/>
  <c r="D12" i="5"/>
  <c r="I17" i="7"/>
  <c r="E15" i="7"/>
  <c r="E14" i="7"/>
  <c r="E13" i="7"/>
  <c r="C14" i="7"/>
  <c r="C13" i="7"/>
  <c r="I10" i="7"/>
  <c r="E25" i="2"/>
  <c r="D10" i="5" s="1"/>
  <c r="C6" i="7"/>
  <c r="E6" i="7" s="1"/>
  <c r="C5" i="7"/>
  <c r="E5" i="7" s="1"/>
  <c r="C4" i="7"/>
  <c r="E4" i="7" s="1"/>
  <c r="C5" i="6"/>
  <c r="I19" i="7" l="1"/>
  <c r="E7" i="5" s="1"/>
  <c r="E17" i="5" s="1"/>
  <c r="E17" i="7"/>
  <c r="E10" i="7"/>
  <c r="E19" i="7" s="1"/>
  <c r="D7" i="5" s="1"/>
  <c r="D17" i="5" s="1"/>
  <c r="E5" i="2"/>
  <c r="E4" i="2"/>
  <c r="E16" i="1"/>
  <c r="E15" i="1"/>
  <c r="E12" i="1"/>
  <c r="E11" i="1"/>
  <c r="E8" i="1"/>
  <c r="E7" i="1"/>
  <c r="E4" i="1"/>
  <c r="F20" i="1"/>
  <c r="F19" i="1"/>
  <c r="G16" i="1"/>
  <c r="G15" i="1"/>
  <c r="G12" i="1"/>
  <c r="G11" i="1"/>
  <c r="G8" i="1"/>
  <c r="G7" i="1"/>
  <c r="G4" i="1"/>
  <c r="G20" i="1" s="1"/>
  <c r="E4" i="5" s="1"/>
  <c r="E15" i="5" s="1"/>
  <c r="G3" i="1"/>
  <c r="E3" i="1"/>
  <c r="D20" i="1"/>
  <c r="D19" i="1"/>
  <c r="G19" i="1" l="1"/>
  <c r="E3" i="5" s="1"/>
  <c r="E16" i="5" s="1"/>
  <c r="E10" i="2"/>
  <c r="D8" i="5" s="1"/>
  <c r="E20" i="1"/>
  <c r="D4" i="5" s="1"/>
  <c r="E19" i="1"/>
  <c r="D3" i="5" s="1"/>
  <c r="D16" i="5" s="1"/>
  <c r="D1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C1" authorId="0" shapeId="0" xr:uid="{12D48AF2-21B8-4C9C-BCE4-FAB3D1826C57}">
      <text>
        <r>
          <rPr>
            <b/>
            <sz val="9"/>
            <color indexed="81"/>
            <rFont val="Tahoma"/>
            <family val="2"/>
          </rPr>
          <t>WeAct</t>
        </r>
        <r>
          <rPr>
            <sz val="9"/>
            <color indexed="81"/>
            <rFont val="Tahoma"/>
            <family val="2"/>
          </rPr>
          <t xml:space="preserve">
Greenhouse gas emissions are categorised into three groups or 'Scopes' by the most widely-used international accounting tool, the Greenhouse Gas (GHG) Protocol. Scope 1 covers direct emissions from owned or controlled sources. Scope 2 is emissions associated with the power (electricity, steam, heating or cooling) not generated directly but purchased or consumed by the reporting company. Scope 3 includes all other indirect emissions that occur in a company’s value chain.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C3" authorId="0" shapeId="0" xr:uid="{B7D16263-A7A9-4A44-935E-62AB08B2FA6B}">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4" authorId="0" shapeId="0" xr:uid="{C7D4AFC4-F055-42A4-AADB-0A039526C541}">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7" authorId="0" shapeId="0" xr:uid="{E090C5AA-0C6A-4C1B-BB0D-E54E1C03D8C2}">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8" authorId="0" shapeId="0" xr:uid="{C01927AB-0F3D-4B07-BC9C-CBBEFAE936D5}">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11" authorId="0" shapeId="0" xr:uid="{404B038B-9D1B-4D38-A7F1-05DC87A80132}">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12" authorId="0" shapeId="0" xr:uid="{40B6FC6E-BB60-4AA3-A277-6705E13D5327}">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15" authorId="0" shapeId="0" xr:uid="{30384CF0-475D-4A77-BD1C-399EDAB5E860}">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 ref="C16" authorId="0" shapeId="0" xr:uid="{EA84C96A-8368-4827-9F66-17A7C1C5478B}">
      <text>
        <r>
          <rPr>
            <b/>
            <sz val="9"/>
            <color indexed="81"/>
            <rFont val="Tahoma"/>
            <family val="2"/>
          </rPr>
          <t>WeAct:</t>
        </r>
        <r>
          <rPr>
            <sz val="9"/>
            <color indexed="81"/>
            <rFont val="Tahoma"/>
            <family val="2"/>
          </rPr>
          <t xml:space="preserve">
OVERTYPE if you know the Carbon intensity of your power provider(s). The UK government reports on the carbon emissions for homes on the average energy fuel mix. In 2019, these figures were 0.256 kg of CO2 per kWh of electricity and 0.184kg per kWh of gas. From bulb.co.uk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A1" authorId="0" shapeId="0" xr:uid="{B470CC0F-F4A3-4A32-AEE7-523B64FFCC6F}">
      <text>
        <r>
          <rPr>
            <b/>
            <sz val="9"/>
            <color indexed="81"/>
            <rFont val="Tahoma"/>
            <family val="2"/>
          </rPr>
          <t>WeACT:</t>
        </r>
        <r>
          <rPr>
            <sz val="9"/>
            <color indexed="81"/>
            <rFont val="Tahoma"/>
            <family val="2"/>
          </rPr>
          <t xml:space="preserve">
Source: Greenhouse Gas Inventory Guidance. "Direct Fugitive Emissions from Refrigeration, Air Conditioning, Fire Suppression, and Industrial Gases". EPA, November 2014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B3" authorId="0" shapeId="0" xr:uid="{FB5128A2-526C-4DCC-AFCE-7516453D0225}">
      <text>
        <r>
          <rPr>
            <b/>
            <sz val="9"/>
            <color indexed="81"/>
            <rFont val="Tahoma"/>
            <charset val="1"/>
          </rPr>
          <t>WeACT:</t>
        </r>
        <r>
          <rPr>
            <sz val="9"/>
            <color indexed="81"/>
            <rFont val="Tahoma"/>
            <charset val="1"/>
          </rPr>
          <t xml:space="preserve">
1 way distance
</t>
        </r>
      </text>
    </comment>
    <comment ref="C3" authorId="0" shapeId="0" xr:uid="{F2AB10E2-FE69-4D4F-B00A-FEBEF68834D4}">
      <text>
        <r>
          <rPr>
            <b/>
            <sz val="9"/>
            <color indexed="81"/>
            <rFont val="Tahoma"/>
            <family val="2"/>
          </rPr>
          <t>WeAct:</t>
        </r>
        <r>
          <rPr>
            <sz val="9"/>
            <color indexed="81"/>
            <rFont val="Tahoma"/>
            <family val="2"/>
          </rPr>
          <t xml:space="preserve">
(number of employees in group) x days commute per year. See REFS - Commuting tab for handy calculator</t>
        </r>
      </text>
    </comment>
    <comment ref="D3" authorId="0" shapeId="0" xr:uid="{937662FC-B93D-4DE8-9BBE-18F68F3CA627}">
      <text>
        <r>
          <rPr>
            <b/>
            <sz val="9"/>
            <color indexed="81"/>
            <rFont val="Tahoma"/>
            <family val="2"/>
          </rPr>
          <t>WeACT:</t>
        </r>
        <r>
          <rPr>
            <sz val="9"/>
            <color indexed="81"/>
            <rFont val="Tahoma"/>
            <family val="2"/>
          </rPr>
          <t xml:space="preserve">
Use average for car category (from REFS Vehicles tab) or actual if vehicle values known</t>
        </r>
      </text>
    </comment>
    <comment ref="F3" authorId="0" shapeId="0" xr:uid="{235FAD03-2078-402F-A252-65B4B92E1E78}">
      <text>
        <r>
          <rPr>
            <b/>
            <sz val="9"/>
            <color indexed="81"/>
            <rFont val="Tahoma"/>
            <charset val="1"/>
          </rPr>
          <t>WeACT:</t>
        </r>
        <r>
          <rPr>
            <sz val="9"/>
            <color indexed="81"/>
            <rFont val="Tahoma"/>
            <charset val="1"/>
          </rPr>
          <t xml:space="preserve">
1 way distance
</t>
        </r>
      </text>
    </comment>
    <comment ref="G3" authorId="0" shapeId="0" xr:uid="{154C2C7B-38E5-4C43-B20D-778D4730BA8D}">
      <text>
        <r>
          <rPr>
            <b/>
            <sz val="9"/>
            <color indexed="81"/>
            <rFont val="Tahoma"/>
            <family val="2"/>
          </rPr>
          <t>WeAct:</t>
        </r>
        <r>
          <rPr>
            <sz val="9"/>
            <color indexed="81"/>
            <rFont val="Tahoma"/>
            <family val="2"/>
          </rPr>
          <t xml:space="preserve">
(number of employees in group) x days commute per year. See REFS - Commuting tab for handy calculator</t>
        </r>
      </text>
    </comment>
    <comment ref="H3" authorId="0" shapeId="0" xr:uid="{00EE9870-6D8C-4645-B181-4DE6A7218FF6}">
      <text>
        <r>
          <rPr>
            <b/>
            <sz val="9"/>
            <color indexed="81"/>
            <rFont val="Tahoma"/>
            <family val="2"/>
          </rPr>
          <t>WeACT:</t>
        </r>
        <r>
          <rPr>
            <sz val="9"/>
            <color indexed="81"/>
            <rFont val="Tahoma"/>
            <family val="2"/>
          </rPr>
          <t xml:space="preserve">
Use average for car category (from REFS Vehicles tab) or actual if vehicle values known</t>
        </r>
      </text>
    </comment>
    <comment ref="J3" authorId="0" shapeId="0" xr:uid="{1B46DC11-B4C0-474C-BFF4-F5E6D1922672}">
      <text>
        <r>
          <rPr>
            <b/>
            <sz val="9"/>
            <color indexed="81"/>
            <rFont val="Tahoma"/>
            <charset val="1"/>
          </rPr>
          <t>WeACT:</t>
        </r>
        <r>
          <rPr>
            <sz val="9"/>
            <color indexed="81"/>
            <rFont val="Tahoma"/>
            <charset val="1"/>
          </rPr>
          <t xml:space="preserve">
1 way distance
</t>
        </r>
      </text>
    </comment>
    <comment ref="K3" authorId="0" shapeId="0" xr:uid="{F87AC435-0068-429C-B491-4FEF7B101191}">
      <text>
        <r>
          <rPr>
            <b/>
            <sz val="9"/>
            <color indexed="81"/>
            <rFont val="Tahoma"/>
            <family val="2"/>
          </rPr>
          <t>WeAct:</t>
        </r>
        <r>
          <rPr>
            <sz val="9"/>
            <color indexed="81"/>
            <rFont val="Tahoma"/>
            <family val="2"/>
          </rPr>
          <t xml:space="preserve">
(number of employees in group) x days commute per year. See REFS - Commuting tab for handy calculator</t>
        </r>
      </text>
    </comment>
    <comment ref="L3" authorId="0" shapeId="0" xr:uid="{18A88AA1-3BF6-47B7-9D7F-D660C5F75AE0}">
      <text>
        <r>
          <rPr>
            <b/>
            <sz val="9"/>
            <color indexed="81"/>
            <rFont val="Tahoma"/>
            <family val="2"/>
          </rPr>
          <t>WeACT:</t>
        </r>
        <r>
          <rPr>
            <sz val="9"/>
            <color indexed="81"/>
            <rFont val="Tahoma"/>
            <family val="2"/>
          </rPr>
          <t xml:space="preserve">
Use average for car category (from REFS Vehicles tab) or actual if vehicle values known</t>
        </r>
      </text>
    </comment>
    <comment ref="N3" authorId="0" shapeId="0" xr:uid="{B389F12B-EBBC-45CA-9AFB-06173828BA70}">
      <text>
        <r>
          <rPr>
            <b/>
            <sz val="9"/>
            <color indexed="81"/>
            <rFont val="Tahoma"/>
            <charset val="1"/>
          </rPr>
          <t>WeACT:</t>
        </r>
        <r>
          <rPr>
            <sz val="9"/>
            <color indexed="81"/>
            <rFont val="Tahoma"/>
            <charset val="1"/>
          </rPr>
          <t xml:space="preserve">
1 way distance
</t>
        </r>
      </text>
    </comment>
    <comment ref="O3" authorId="0" shapeId="0" xr:uid="{3580225E-24BC-4506-965F-3E33540E5D2D}">
      <text>
        <r>
          <rPr>
            <b/>
            <sz val="9"/>
            <color indexed="81"/>
            <rFont val="Tahoma"/>
            <family val="2"/>
          </rPr>
          <t>WeAct:</t>
        </r>
        <r>
          <rPr>
            <sz val="9"/>
            <color indexed="81"/>
            <rFont val="Tahoma"/>
            <family val="2"/>
          </rPr>
          <t xml:space="preserve">
(number of employees in group) x days commute per year. See REFS - Commuting tab for handy calculator</t>
        </r>
      </text>
    </comment>
    <comment ref="P3" authorId="0" shapeId="0" xr:uid="{E748D6D4-040A-4FF8-833B-CEE2B9BE6D57}">
      <text>
        <r>
          <rPr>
            <b/>
            <sz val="9"/>
            <color indexed="81"/>
            <rFont val="Tahoma"/>
            <family val="2"/>
          </rPr>
          <t>WeACT:</t>
        </r>
        <r>
          <rPr>
            <sz val="9"/>
            <color indexed="81"/>
            <rFont val="Tahoma"/>
            <family val="2"/>
          </rPr>
          <t xml:space="preserve">
Use average for car category (from REFS Vehicles tab) or actual if vehicle values known</t>
        </r>
      </text>
    </comment>
    <comment ref="A4" authorId="0" shapeId="0" xr:uid="{8C92C031-9CC9-4BA6-9894-2929E191130F}">
      <text>
        <r>
          <rPr>
            <b/>
            <sz val="9"/>
            <color indexed="81"/>
            <rFont val="Tahoma"/>
            <family val="2"/>
          </rPr>
          <t>WeACT:</t>
        </r>
        <r>
          <rPr>
            <sz val="9"/>
            <color indexed="81"/>
            <rFont val="Tahoma"/>
            <family val="2"/>
          </rPr>
          <t xml:space="preserve">
Fill in with relevant groups of employees; travel distance bands or types of vehicle for example</t>
        </r>
      </text>
    </comment>
    <comment ref="B12" authorId="0" shapeId="0" xr:uid="{29CF6E90-7AF8-4C4F-97FC-AFB155CEF04C}">
      <text>
        <r>
          <rPr>
            <b/>
            <sz val="9"/>
            <color indexed="81"/>
            <rFont val="Tahoma"/>
            <charset val="1"/>
          </rPr>
          <t>WeACT:</t>
        </r>
        <r>
          <rPr>
            <sz val="9"/>
            <color indexed="81"/>
            <rFont val="Tahoma"/>
            <charset val="1"/>
          </rPr>
          <t xml:space="preserve">
1 way distance
</t>
        </r>
      </text>
    </comment>
    <comment ref="D12" authorId="0" shapeId="0" xr:uid="{25EF4EC3-CD4C-48B7-BD4E-89E44FA024F8}">
      <text>
        <r>
          <rPr>
            <b/>
            <sz val="9"/>
            <color indexed="81"/>
            <rFont val="Tahoma"/>
            <family val="2"/>
          </rPr>
          <t>WeACT:</t>
        </r>
        <r>
          <rPr>
            <sz val="9"/>
            <color indexed="81"/>
            <rFont val="Tahoma"/>
            <family val="2"/>
          </rPr>
          <t xml:space="preserve">
Source: LNER website. 0.052kg CO2 / pass km. This is derived from the DEFRA CO2 emissions factor.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D3" authorId="0" shapeId="0" xr:uid="{B5DEB0E3-1222-4F82-B9D8-E6636944A78E}">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G3" authorId="0" shapeId="0" xr:uid="{86400400-A335-4E1B-B0C0-4C22558ACAD6}">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J3" authorId="0" shapeId="0" xr:uid="{5B0A69AC-61A4-4389-A2C5-6808A7FA6364}">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M3" authorId="0" shapeId="0" xr:uid="{6EE1370A-C5CD-428D-810B-0562D96BF7FB}">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D12" authorId="0" shapeId="0" xr:uid="{6FC8DB28-074E-4011-8DB8-9A888DBAAE71}">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G12" authorId="0" shapeId="0" xr:uid="{8645E92E-7A8B-4FFA-B2F1-D8B1FD53BBCC}">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J12" authorId="0" shapeId="0" xr:uid="{528197CE-F4A8-4DC4-B66B-1742E1D7F937}">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M12" authorId="0" shapeId="0" xr:uid="{D2C2B5F3-7BAD-437E-AB28-6D78A72F5C2F}">
      <text>
        <r>
          <rPr>
            <b/>
            <sz val="9"/>
            <color indexed="81"/>
            <rFont val="Tahoma"/>
            <family val="2"/>
          </rPr>
          <t>WeACT:</t>
        </r>
        <r>
          <rPr>
            <sz val="9"/>
            <color indexed="81"/>
            <rFont val="Tahoma"/>
            <family val="2"/>
          </rPr>
          <t xml:space="preserve">
Ideally used (sum of vehicles') recorded mileage. If not estimate avg annual mileage and multiply by number of like vehicles in fleet</t>
        </r>
      </text>
    </comment>
    <comment ref="A21" authorId="0" shapeId="0" xr:uid="{FB678AA9-584C-41FE-A25C-5F0855D5DB6C}">
      <text>
        <r>
          <rPr>
            <b/>
            <sz val="9"/>
            <color indexed="81"/>
            <rFont val="Tahoma"/>
            <family val="2"/>
          </rPr>
          <t>WeAct:</t>
        </r>
        <r>
          <rPr>
            <sz val="9"/>
            <color indexed="81"/>
            <rFont val="Tahoma"/>
            <family val="2"/>
          </rPr>
          <t xml:space="preserve">
Consider replacing the category headings and avg hours with trips to common destinations for your business</t>
        </r>
      </text>
    </comment>
    <comment ref="D21" authorId="0" shapeId="0" xr:uid="{51FB4714-4383-4261-965E-A54257BB5D3B}">
      <text>
        <r>
          <rPr>
            <b/>
            <sz val="9"/>
            <color indexed="81"/>
            <rFont val="Tahoma"/>
            <family val="2"/>
          </rPr>
          <t>WeAct:</t>
        </r>
        <r>
          <rPr>
            <sz val="9"/>
            <color indexed="81"/>
            <rFont val="Tahoma"/>
            <family val="2"/>
          </rPr>
          <t xml:space="preserve">
www.carbonindependent.org gives (worked) calculations deriving 250kg per hour flight. 
The UK Department for Transport journey planner assumes 0.158 kg CO2 / km, which is equivalent to 134 kg CO2 per hour for a plane flying at 850 km per hour (this excludes 'radiative forcing')
The National Energy Foundation gives 0.29 kg CO2 / mile, which is equivalent to 150 kg CO2 per hour for a plane flying at 850 km per hour
The Quaker Green Action calculator assumes 350 kg CO2 equivalent per hour flying (using a multiplier of 3 [personal communication]).</t>
        </r>
      </text>
    </comment>
    <comment ref="G21" authorId="0" shapeId="0" xr:uid="{6B89E407-AE4F-415E-A5BA-FDD6AEB4BB3E}">
      <text>
        <r>
          <rPr>
            <b/>
            <sz val="9"/>
            <color indexed="81"/>
            <rFont val="Tahoma"/>
            <family val="2"/>
          </rPr>
          <t>WeAct:</t>
        </r>
        <r>
          <rPr>
            <sz val="9"/>
            <color indexed="81"/>
            <rFont val="Tahoma"/>
            <family val="2"/>
          </rPr>
          <t xml:space="preserve">
www.carbonindependent.org gives (worked) calculations deriving 250kg per hour flight. 
The UK Department for Transport journey planner assumes 0.158 kg CO2 / km, which is equivalent to 134 kg CO2 per hour for a plane flying at 850 km per hour (this excludes 'radiative forcing')
The National Energy Foundation gives 0.29 kg CO2 / mile, which is equivalent to 150 kg CO2 per hour for a plane flying at 850 km per hour
The Quaker Green Action calculator assumes 350 kg CO2 equivalent per hour flying (using a multiplier of 3 [personal communication]).</t>
        </r>
      </text>
    </comment>
    <comment ref="J21" authorId="0" shapeId="0" xr:uid="{DF8A47EB-2F63-4110-8B76-667F2C516E06}">
      <text>
        <r>
          <rPr>
            <b/>
            <sz val="9"/>
            <color indexed="81"/>
            <rFont val="Tahoma"/>
            <family val="2"/>
          </rPr>
          <t>WeAct:</t>
        </r>
        <r>
          <rPr>
            <sz val="9"/>
            <color indexed="81"/>
            <rFont val="Tahoma"/>
            <family val="2"/>
          </rPr>
          <t xml:space="preserve">
www.carbonindependent.org gives (worked) calculations deriving 250kg per hour flight. 
The UK Department for Transport journey planner assumes 0.158 kg CO2 / km, which is equivalent to 134 kg CO2 per hour for a plane flying at 850 km per hour (this excludes 'radiative forcing')
The National Energy Foundation gives 0.29 kg CO2 / mile, which is equivalent to 150 kg CO2 per hour for a plane flying at 850 km per hour
The Quaker Green Action calculator assumes 350 kg CO2 equivalent per hour flying (using a multiplier of 3 [personal communication]).</t>
        </r>
      </text>
    </comment>
    <comment ref="M21" authorId="0" shapeId="0" xr:uid="{463F27DB-2733-40B0-AFC3-87C96B5BEDE4}">
      <text>
        <r>
          <rPr>
            <b/>
            <sz val="9"/>
            <color indexed="81"/>
            <rFont val="Tahoma"/>
            <family val="2"/>
          </rPr>
          <t>WeAct:</t>
        </r>
        <r>
          <rPr>
            <sz val="9"/>
            <color indexed="81"/>
            <rFont val="Tahoma"/>
            <family val="2"/>
          </rPr>
          <t xml:space="preserve">
www.carbonindependent.org gives (worked) calculations deriving 250kg per hour flight. 
The UK Department for Transport journey planner assumes 0.158 kg CO2 / km, which is equivalent to 134 kg CO2 per hour for a plane flying at 850 km per hour (this excludes 'radiative forcing')
The National Energy Foundation gives 0.29 kg CO2 / mile, which is equivalent to 150 kg CO2 per hour for a plane flying at 850 km per hour
The Quaker Green Action calculator assumes 350 kg CO2 equivalent per hour flying (using a multiplier of 3 [personal communication]).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C3" authorId="0" shapeId="0" xr:uid="{FD251F1C-1713-48A8-8B67-3343069FE2CA}">
      <text>
        <r>
          <rPr>
            <b/>
            <sz val="9"/>
            <color indexed="81"/>
            <rFont val="Tahoma"/>
            <family val="2"/>
          </rPr>
          <t>WeACT:</t>
        </r>
        <r>
          <rPr>
            <sz val="9"/>
            <color indexed="81"/>
            <rFont val="Tahoma"/>
            <family val="2"/>
          </rPr>
          <t xml:space="preserve">
petrol 2.8, diesel 2.9, LPG 1.9</t>
        </r>
      </text>
    </comment>
    <comment ref="I3" authorId="0" shapeId="0" xr:uid="{BFC661AA-4B27-4444-8309-DA16D29364AF}">
      <text>
        <r>
          <rPr>
            <b/>
            <sz val="9"/>
            <color indexed="81"/>
            <rFont val="Tahoma"/>
            <family val="2"/>
          </rPr>
          <t>WeACT:</t>
        </r>
        <r>
          <rPr>
            <sz val="9"/>
            <color indexed="81"/>
            <rFont val="Tahoma"/>
            <family val="2"/>
          </rPr>
          <t xml:space="preserve">
petrol 2.8, diesel 2.9, LPG 1.9</t>
        </r>
      </text>
    </comment>
    <comment ref="O3" authorId="0" shapeId="0" xr:uid="{1DDCB216-D52B-412B-AEFE-1B89A9B8C62A}">
      <text>
        <r>
          <rPr>
            <b/>
            <sz val="9"/>
            <color indexed="81"/>
            <rFont val="Tahoma"/>
            <family val="2"/>
          </rPr>
          <t>WeACT:</t>
        </r>
        <r>
          <rPr>
            <sz val="9"/>
            <color indexed="81"/>
            <rFont val="Tahoma"/>
            <family val="2"/>
          </rPr>
          <t xml:space="preserve">
petrol 2.8, diesel 2.9, LPG 1.9</t>
        </r>
      </text>
    </comment>
    <comment ref="U3" authorId="0" shapeId="0" xr:uid="{2AD04818-6C34-48EE-947C-93E0898FFF76}">
      <text>
        <r>
          <rPr>
            <b/>
            <sz val="9"/>
            <color indexed="81"/>
            <rFont val="Tahoma"/>
            <family val="2"/>
          </rPr>
          <t>WeACT:</t>
        </r>
        <r>
          <rPr>
            <sz val="9"/>
            <color indexed="81"/>
            <rFont val="Tahoma"/>
            <family val="2"/>
          </rPr>
          <t xml:space="preserve">
petrol 2.8, diesel 2.9, LPG 1.9</t>
        </r>
      </text>
    </comment>
    <comment ref="E18" authorId="0" shapeId="0" xr:uid="{107E0A11-396E-4D0B-9E65-54470D0006FA}">
      <text>
        <r>
          <rPr>
            <b/>
            <sz val="9"/>
            <color indexed="81"/>
            <rFont val="Tahoma"/>
            <family val="2"/>
          </rPr>
          <t>WeACT:</t>
        </r>
        <r>
          <rPr>
            <sz val="9"/>
            <color indexed="81"/>
            <rFont val="Tahoma"/>
            <family val="2"/>
          </rPr>
          <t xml:space="preserve">
Take the (UK)mpg figure and convert to km/litre by dividing 2.82 by the mpg figure</t>
        </r>
      </text>
    </comment>
    <comment ref="F18" authorId="0" shapeId="0" xr:uid="{20717707-E6FE-4E86-8FD0-3BE651423A32}">
      <text>
        <r>
          <rPr>
            <b/>
            <sz val="9"/>
            <color indexed="81"/>
            <rFont val="Tahoma"/>
            <family val="2"/>
          </rPr>
          <t>WeACT:</t>
        </r>
        <r>
          <rPr>
            <sz val="9"/>
            <color indexed="81"/>
            <rFont val="Tahoma"/>
            <family val="2"/>
          </rPr>
          <t xml:space="preserve">
Conversion factor in kgCO2e per litre of fuel: Petrol 2.8, Diesel 2.9, LPG 1.9</t>
        </r>
      </text>
    </comment>
    <comment ref="K18" authorId="0" shapeId="0" xr:uid="{D668CBE9-5B34-4BCC-9991-E33561B61D3F}">
      <text>
        <r>
          <rPr>
            <b/>
            <sz val="9"/>
            <color indexed="81"/>
            <rFont val="Tahoma"/>
            <family val="2"/>
          </rPr>
          <t>WeACT:</t>
        </r>
        <r>
          <rPr>
            <sz val="9"/>
            <color indexed="81"/>
            <rFont val="Tahoma"/>
            <family val="2"/>
          </rPr>
          <t xml:space="preserve">
Take the (UK)mpg figure and convert to km/litre by dividing 2.82 by the mpg figure</t>
        </r>
      </text>
    </comment>
    <comment ref="L18" authorId="0" shapeId="0" xr:uid="{4147E3A4-BBC1-4BE0-8CF4-87339B9D72CE}">
      <text>
        <r>
          <rPr>
            <b/>
            <sz val="9"/>
            <color indexed="81"/>
            <rFont val="Tahoma"/>
            <family val="2"/>
          </rPr>
          <t>WeACT:</t>
        </r>
        <r>
          <rPr>
            <sz val="9"/>
            <color indexed="81"/>
            <rFont val="Tahoma"/>
            <family val="2"/>
          </rPr>
          <t xml:space="preserve">
Conversion factor in kgCO2e per litre of fuel: Petrol 2.8, Diesel 2.9, LPG 1.9</t>
        </r>
      </text>
    </comment>
    <comment ref="Q18" authorId="0" shapeId="0" xr:uid="{04B3E024-F2DF-4C77-8B70-327A4BD9DA37}">
      <text>
        <r>
          <rPr>
            <b/>
            <sz val="9"/>
            <color indexed="81"/>
            <rFont val="Tahoma"/>
            <family val="2"/>
          </rPr>
          <t>WeACT:</t>
        </r>
        <r>
          <rPr>
            <sz val="9"/>
            <color indexed="81"/>
            <rFont val="Tahoma"/>
            <family val="2"/>
          </rPr>
          <t xml:space="preserve">
Take the (UK)mpg figure and convert to km/litre by dividing 2.82 by the mpg figure</t>
        </r>
      </text>
    </comment>
    <comment ref="R18" authorId="0" shapeId="0" xr:uid="{D8F2A7D6-1140-47A3-9BBC-FB1B776899E2}">
      <text>
        <r>
          <rPr>
            <b/>
            <sz val="9"/>
            <color indexed="81"/>
            <rFont val="Tahoma"/>
            <family val="2"/>
          </rPr>
          <t>WeACT:</t>
        </r>
        <r>
          <rPr>
            <sz val="9"/>
            <color indexed="81"/>
            <rFont val="Tahoma"/>
            <family val="2"/>
          </rPr>
          <t xml:space="preserve">
Conversion factor in kgCO2e per litre of fuel: Petrol 2.8, Diesel 2.9, LPG 1.9</t>
        </r>
      </text>
    </comment>
    <comment ref="W18" authorId="0" shapeId="0" xr:uid="{BDB610D2-3536-469C-A4B7-23BA60B4FD27}">
      <text>
        <r>
          <rPr>
            <b/>
            <sz val="9"/>
            <color indexed="81"/>
            <rFont val="Tahoma"/>
            <family val="2"/>
          </rPr>
          <t>WeACT:</t>
        </r>
        <r>
          <rPr>
            <sz val="9"/>
            <color indexed="81"/>
            <rFont val="Tahoma"/>
            <family val="2"/>
          </rPr>
          <t xml:space="preserve">
Take the (UK)mpg figure and convert to km/litre by dividing 2.82 by the mpg figure</t>
        </r>
      </text>
    </comment>
    <comment ref="X18" authorId="0" shapeId="0" xr:uid="{296CAFFF-9B0A-4BD4-A5C2-644D467FCC60}">
      <text>
        <r>
          <rPr>
            <b/>
            <sz val="9"/>
            <color indexed="81"/>
            <rFont val="Tahoma"/>
            <family val="2"/>
          </rPr>
          <t>WeACT:</t>
        </r>
        <r>
          <rPr>
            <sz val="9"/>
            <color indexed="81"/>
            <rFont val="Tahoma"/>
            <family val="2"/>
          </rPr>
          <t xml:space="preserve">
Conversion factor in kgCO2e per litre of fuel: Petrol 2.8, Diesel 2.9, LPG 1.9</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D4" authorId="0" shapeId="0" xr:uid="{2D84E2B5-C805-4FD7-A86B-B75ADF6786BE}">
      <text>
        <r>
          <rPr>
            <b/>
            <sz val="8"/>
            <rFont val="Tahoma"/>
            <family val="2"/>
          </rPr>
          <t>kg CO₂e per unit</t>
        </r>
      </text>
    </comment>
    <comment ref="E4" authorId="0" shapeId="0" xr:uid="{29A9D17B-75D2-4445-B89B-4F2F57327C8A}">
      <text>
        <r>
          <rPr>
            <b/>
            <sz val="8"/>
            <rFont val="Tahoma"/>
            <family val="2"/>
          </rPr>
          <t>kg CO₂e per unit</t>
        </r>
      </text>
    </comment>
    <comment ref="F4" authorId="0" shapeId="0" xr:uid="{948AB173-D9DA-4FDF-A17D-04D20DCDB1B0}">
      <text>
        <r>
          <rPr>
            <b/>
            <sz val="8"/>
            <rFont val="Tahoma"/>
            <family val="2"/>
          </rPr>
          <t>kg CO₂e per unit</t>
        </r>
      </text>
    </comment>
    <comment ref="G4" authorId="0" shapeId="0" xr:uid="{CBB953AA-0E49-456A-AD45-FE8DAB74AD03}">
      <text>
        <r>
          <rPr>
            <b/>
            <sz val="8"/>
            <rFont val="Tahoma"/>
            <family val="2"/>
          </rPr>
          <t>kg CO₂e per unit</t>
        </r>
      </text>
    </comment>
    <comment ref="B5" authorId="1" shapeId="0" xr:uid="{255474CA-9F25-4DA6-A67D-6E6D9100A0B8}">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7" authorId="1" shapeId="0" xr:uid="{E98EEF24-A3C7-4301-850E-BAA335231CC5}">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9" authorId="1" shapeId="0" xr:uid="{E87402DA-D2C1-4EA5-8E97-4AA393B3E0F8}">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11" authorId="1" shapeId="0" xr:uid="{F28F2BA1-1BE4-44C5-A626-B5B852511D22}">
      <text>
        <r>
          <rPr>
            <sz val="8"/>
            <color indexed="81"/>
            <rFont val="Tahoma"/>
            <family val="2"/>
          </rPr>
          <t>This is classed as a large family car. Examples include: BMW 3 Series, ŠKODA Octavia, Volkswagen Passat, Audi A4, Mercedes Benz C Class and Peugeot 508.</t>
        </r>
      </text>
    </comment>
    <comment ref="B13" authorId="1" shapeId="0" xr:uid="{89315EAC-22E4-4404-8D02-75D5055C11EE}">
      <text>
        <r>
          <rPr>
            <sz val="8"/>
            <color indexed="81"/>
            <rFont val="Tahoma"/>
            <family val="2"/>
          </rPr>
          <t>These are large cars. Examples include: BMW 5 Series, Audi A5 and A6, Mercedes Benz E Class and Skoda Superb.</t>
        </r>
      </text>
    </comment>
    <comment ref="B15" authorId="1" shapeId="0" xr:uid="{75A61640-3682-4FAE-A19C-D3BF75A6AB79}">
      <text>
        <r>
          <rPr>
            <sz val="8"/>
            <color indexed="81"/>
            <rFont val="Tahoma"/>
            <family val="2"/>
          </rPr>
          <t>This is a luxury car which is niche in the European market. Examples include: Jaguar XF, Mercedes-Benz S-Class, .BMW 7 series, Audi A8, Porsche Panamera and Lexus LS.</t>
        </r>
      </text>
    </comment>
    <comment ref="B17" authorId="1" shapeId="0" xr:uid="{2284A9AB-8BED-4575-A7ED-D441E6C72A66}">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19" authorId="1" shapeId="0" xr:uid="{45AF65AC-6FC4-4F7E-BA32-8852DEDEE094}">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21" authorId="1" shapeId="0" xr:uid="{21954012-3AFB-49DC-A180-2D410D3650E6}">
      <text>
        <r>
          <rPr>
            <sz val="8"/>
            <color indexed="81"/>
            <rFont val="Tahoma"/>
            <family val="2"/>
          </rPr>
          <t xml:space="preserve">These are multipurpose cars. Examples include: Ford C-Max, Renault Scenic, Volkswagen Touran, Opel Zafira, Ford B-Max, and Citroën C3 Picasso and C4 Picasso. </t>
        </r>
      </text>
    </comment>
    <comment ref="F25" authorId="0" shapeId="0" xr:uid="{E57CC5EF-4C0B-4D6E-997F-0C45A937ED09}">
      <text>
        <r>
          <rPr>
            <b/>
            <sz val="8"/>
            <rFont val="Tahoma"/>
            <family val="2"/>
          </rPr>
          <t>A compressed version of the same natural gas you receive in the home.  When compressed can be used as an alternative vehicle fuel.</t>
        </r>
      </text>
    </comment>
    <comment ref="G25" authorId="0" shapeId="0" xr:uid="{2430AA96-C36A-4631-8E1D-9F4CBEF9438F}">
      <text>
        <r>
          <rPr>
            <b/>
            <sz val="8"/>
            <rFont val="Tahoma"/>
            <family val="2"/>
          </rPr>
          <t>Alternative fuel stored in gas tanks.  Often known as 'autogas'.</t>
        </r>
      </text>
    </comment>
    <comment ref="D26" authorId="0" shapeId="0" xr:uid="{3D550EA5-E580-438A-A64E-6CACE02FB78B}">
      <text>
        <r>
          <rPr>
            <b/>
            <sz val="8"/>
            <rFont val="Tahoma"/>
            <family val="2"/>
          </rPr>
          <t>kg CO₂e per unit</t>
        </r>
      </text>
    </comment>
    <comment ref="E26" authorId="0" shapeId="0" xr:uid="{91A32ED9-E6EA-4B9A-939B-F8241A1BF73F}">
      <text>
        <r>
          <rPr>
            <b/>
            <sz val="8"/>
            <rFont val="Tahoma"/>
            <family val="2"/>
          </rPr>
          <t>kg CO₂e per unit</t>
        </r>
      </text>
    </comment>
    <comment ref="F26" authorId="0" shapeId="0" xr:uid="{FE5DDE1F-92D6-4305-89E7-37472F52FE0A}">
      <text>
        <r>
          <rPr>
            <b/>
            <sz val="8"/>
            <rFont val="Tahoma"/>
            <family val="2"/>
          </rPr>
          <t>kg CO₂e per unit</t>
        </r>
      </text>
    </comment>
    <comment ref="G26" authorId="0" shapeId="0" xr:uid="{66DC2DB2-E382-4340-8AED-326E3D629C17}">
      <text>
        <r>
          <rPr>
            <b/>
            <sz val="8"/>
            <rFont val="Tahoma"/>
            <family val="2"/>
          </rPr>
          <t>kg CO₂e per unit</t>
        </r>
      </text>
    </comment>
    <comment ref="H26" authorId="0" shapeId="0" xr:uid="{AE73C8D8-E3D6-4984-903A-F51D87C14167}">
      <text>
        <r>
          <rPr>
            <b/>
            <sz val="8"/>
            <rFont val="Tahoma"/>
            <family val="2"/>
          </rPr>
          <t>kg CO₂e of CO₂ per unit</t>
        </r>
      </text>
    </comment>
    <comment ref="I26" authorId="0" shapeId="0" xr:uid="{DF064DEC-C3AF-4A08-82A0-0E0C8D997ADC}">
      <text>
        <r>
          <rPr>
            <b/>
            <sz val="8"/>
            <rFont val="Tahoma"/>
            <family val="2"/>
          </rPr>
          <t>kg CO₂e per unit</t>
        </r>
      </text>
    </comment>
    <comment ref="B27" authorId="0" shapeId="0" xr:uid="{39AA17DB-9C3E-4B4D-8444-5E5BD7D01B72}">
      <text>
        <r>
          <rPr>
            <b/>
            <sz val="8"/>
            <rFont val="Tahoma"/>
            <family val="2"/>
          </rPr>
          <t>Petrol/LPG/CNG - up to a 1.4-litre engine
Diesel - up to a 1.7-litre engine
Others - vehicles models of a similar size (i.e. market segment A or B)</t>
        </r>
      </text>
    </comment>
    <comment ref="B29" authorId="0" shapeId="0" xr:uid="{032F8A09-0E3E-4241-9325-638D3F745EA9}">
      <text>
        <r>
          <rPr>
            <b/>
            <sz val="8"/>
            <rFont val="Tahoma"/>
            <family val="2"/>
          </rPr>
          <t>Petrol/LPG/CNG - from 1.4-litre to 2.0-litre engine
Diesel - from 1.7-litre to 2.0-litre engine
Others - vehicles models of a similar size (i.e. generally market segment C)</t>
        </r>
      </text>
    </comment>
    <comment ref="B31" authorId="0" shapeId="0" xr:uid="{4C123E37-599D-4C1F-8E11-BA64B86889C3}">
      <text>
        <r>
          <rPr>
            <b/>
            <sz val="8"/>
            <rFont val="Tahoma"/>
            <family val="2"/>
          </rPr>
          <t>Petrol/LPG/CNG - 2.0-litre engine +
Diesel - 2.0-litre engine +
Others - vehicles models of a similar size (i.e. generally market segment D and above)</t>
        </r>
      </text>
    </comment>
    <comment ref="B33" authorId="0" shapeId="0" xr:uid="{B0D19461-2F94-4F65-8886-7026B023E313}">
      <text>
        <r>
          <rPr>
            <b/>
            <sz val="8"/>
            <rFont val="Tahoma"/>
            <family val="2"/>
          </rPr>
          <t>Unknown engine size.</t>
        </r>
      </text>
    </comment>
    <comment ref="D38" authorId="0" shapeId="0" xr:uid="{9B27655E-F348-488F-BF78-2EE0F7BF3C87}">
      <text>
        <r>
          <rPr>
            <b/>
            <sz val="8"/>
            <rFont val="Tahoma"/>
            <family val="2"/>
          </rPr>
          <t>kg CO₂e per unit</t>
        </r>
      </text>
    </comment>
    <comment ref="B39" authorId="0" shapeId="0" xr:uid="{23FD00BC-D618-4FD8-96F6-5D2B8DEBB253}">
      <text>
        <r>
          <rPr>
            <b/>
            <sz val="8"/>
            <rFont val="Tahoma"/>
            <family val="2"/>
          </rPr>
          <t>Mopeds/scooters up to 125cc.</t>
        </r>
      </text>
    </comment>
    <comment ref="B41" authorId="0" shapeId="0" xr:uid="{2EF96FCD-ACC6-46A6-BF2A-F59551383AE0}">
      <text>
        <r>
          <rPr>
            <b/>
            <sz val="8"/>
            <rFont val="Tahoma"/>
            <family val="2"/>
          </rPr>
          <t>125cc to 500cc</t>
        </r>
      </text>
    </comment>
    <comment ref="B43" authorId="0" shapeId="0" xr:uid="{C91CC034-FD8E-4A35-8A8B-2D6BBD367DA1}">
      <text>
        <r>
          <rPr>
            <b/>
            <sz val="8"/>
            <rFont val="Tahoma"/>
            <family val="2"/>
          </rPr>
          <t>500cc +</t>
        </r>
      </text>
    </comment>
    <comment ref="B45" authorId="0" shapeId="0" xr:uid="{624BAAF2-8181-4D57-A645-E1CF6B22B9CD}">
      <text>
        <r>
          <rPr>
            <b/>
            <sz val="8"/>
            <rFont val="Tahoma"/>
            <family val="2"/>
          </rPr>
          <t>Unknown engine size</t>
        </r>
      </text>
    </comment>
    <comment ref="F48" authorId="0" shapeId="0" xr:uid="{43A4C5A9-208D-4D3E-90E7-CB982FA3A3BB}">
      <text>
        <r>
          <rPr>
            <b/>
            <sz val="8"/>
            <rFont val="Tahoma"/>
            <family val="2"/>
          </rPr>
          <t>A compressed version of the same natural gas you receive in the home.  Used as an alternative vehicle fuel.</t>
        </r>
      </text>
    </comment>
    <comment ref="G48" authorId="0" shapeId="0" xr:uid="{CDCE3E89-5E36-4CAB-857F-17B740004ADA}">
      <text>
        <r>
          <rPr>
            <b/>
            <sz val="8"/>
            <rFont val="Tahoma"/>
            <family val="2"/>
          </rPr>
          <t>Alternative fuel stored in gas tanks.  Often known as 'autogas'.</t>
        </r>
      </text>
    </comment>
    <comment ref="D49" authorId="0" shapeId="0" xr:uid="{D4F4989A-D8BD-4120-9F90-EEAD99D49C62}">
      <text>
        <r>
          <rPr>
            <b/>
            <sz val="8"/>
            <rFont val="Tahoma"/>
            <family val="2"/>
          </rPr>
          <t>kg CO₂e per unit</t>
        </r>
      </text>
    </comment>
    <comment ref="E49" authorId="0" shapeId="0" xr:uid="{4390A6C7-3D3F-4E02-BBAA-52030C1F9402}">
      <text>
        <r>
          <rPr>
            <b/>
            <sz val="8"/>
            <rFont val="Tahoma"/>
            <family val="2"/>
          </rPr>
          <t>kg CO₂e per unit</t>
        </r>
      </text>
    </comment>
    <comment ref="F49" authorId="0" shapeId="0" xr:uid="{B55306EB-1209-4884-A046-E21080226540}">
      <text>
        <r>
          <rPr>
            <b/>
            <sz val="8"/>
            <rFont val="Tahoma"/>
            <family val="2"/>
          </rPr>
          <t>kg CO₂e per unit</t>
        </r>
      </text>
    </comment>
    <comment ref="G49" authorId="0" shapeId="0" xr:uid="{2EA74E81-3FEA-4712-87BE-1FC61A110775}">
      <text>
        <r>
          <rPr>
            <b/>
            <sz val="8"/>
            <rFont val="Tahoma"/>
            <family val="2"/>
          </rPr>
          <t>kg CO₂e per unit</t>
        </r>
      </text>
    </comment>
    <comment ref="A50" authorId="0" shapeId="0" xr:uid="{D95455FC-B92B-491A-BC4A-888B5D565BA2}">
      <text>
        <r>
          <rPr>
            <b/>
            <sz val="8"/>
            <rFont val="Tahoma"/>
            <family val="2"/>
          </rPr>
          <t>Large goods vehicles (vans up to 3.5 tonnes).</t>
        </r>
      </text>
    </comment>
    <comment ref="D59" authorId="0" shapeId="0" xr:uid="{18C04EFA-9586-4879-BCD8-14E53F209D7A}">
      <text>
        <r>
          <rPr>
            <b/>
            <sz val="8"/>
            <rFont val="Tahoma"/>
            <family val="2"/>
          </rPr>
          <t>Vehicle is not transporting any goods</t>
        </r>
      </text>
    </comment>
    <comment ref="E59" authorId="0" shapeId="0" xr:uid="{BEEFA939-83EF-41B1-84C5-E389FD5FC0BC}">
      <text>
        <r>
          <rPr>
            <b/>
            <sz val="8"/>
            <rFont val="Tahoma"/>
            <family val="2"/>
          </rPr>
          <t>Vehicle is half full of goods</t>
        </r>
      </text>
    </comment>
    <comment ref="F59" authorId="0" shapeId="0" xr:uid="{75215C57-226B-47CD-B3B7-4C0DB95168CE}">
      <text>
        <r>
          <rPr>
            <b/>
            <sz val="8"/>
            <rFont val="Tahoma"/>
            <family val="2"/>
          </rPr>
          <t>Vehicle has been loaded to maximum capacity</t>
        </r>
      </text>
    </comment>
    <comment ref="G59" authorId="0" shapeId="0" xr:uid="{17D9DEC4-6430-4399-A1CF-5AE0C90CDCE9}">
      <text>
        <r>
          <rPr>
            <b/>
            <sz val="8"/>
            <rFont val="Tahoma"/>
            <family val="2"/>
          </rPr>
          <t>The average percentage laden for a freighting vehicle in the UK</t>
        </r>
      </text>
    </comment>
    <comment ref="D60" authorId="0" shapeId="0" xr:uid="{3DBFC966-4585-4D07-84D5-0D8BE90C69A2}">
      <text>
        <r>
          <rPr>
            <b/>
            <sz val="8"/>
            <rFont val="Tahoma"/>
            <family val="2"/>
          </rPr>
          <t>kg CO₂e per unit</t>
        </r>
      </text>
    </comment>
    <comment ref="E60" authorId="0" shapeId="0" xr:uid="{D89FE63F-4B2A-42B6-9818-DB9BCF71D9B1}">
      <text>
        <r>
          <rPr>
            <b/>
            <sz val="8"/>
            <rFont val="Tahoma"/>
            <family val="2"/>
          </rPr>
          <t>kg CO₂e per unit</t>
        </r>
      </text>
    </comment>
    <comment ref="F60" authorId="0" shapeId="0" xr:uid="{401E7BA3-AAC7-4783-950C-8F06D29F56A0}">
      <text>
        <r>
          <rPr>
            <b/>
            <sz val="8"/>
            <rFont val="Tahoma"/>
            <family val="2"/>
          </rPr>
          <t>kg CO₂e per unit</t>
        </r>
      </text>
    </comment>
    <comment ref="G60" authorId="0" shapeId="0" xr:uid="{D521B047-8982-4A12-A452-8A2519143688}">
      <text>
        <r>
          <rPr>
            <b/>
            <sz val="8"/>
            <rFont val="Tahoma"/>
            <family val="2"/>
          </rPr>
          <t>kg CO₂e per unit</t>
        </r>
      </text>
    </comment>
    <comment ref="A61" authorId="0" shapeId="0" xr:uid="{E2B3E9ED-6FBD-4C31-8434-E6CC8FC90310}">
      <text>
        <r>
          <rPr>
            <b/>
            <sz val="8"/>
            <rFont val="Tahoma"/>
            <family val="2"/>
          </rPr>
          <t>Large goods vehicles with maximum weight exceeding 3.5 tonnes.</t>
        </r>
      </text>
    </comment>
    <comment ref="D79" authorId="0" shapeId="0" xr:uid="{D9737D74-3EE2-4713-8501-22AD829A57F2}">
      <text>
        <r>
          <rPr>
            <b/>
            <sz val="8"/>
            <rFont val="Tahoma"/>
            <family val="2"/>
          </rPr>
          <t>Vehicle is not transporting any goods</t>
        </r>
      </text>
    </comment>
    <comment ref="E79" authorId="0" shapeId="0" xr:uid="{9B061AEA-5C36-4D53-A071-CAB855D573B7}">
      <text>
        <r>
          <rPr>
            <b/>
            <sz val="8"/>
            <rFont val="Tahoma"/>
            <family val="2"/>
          </rPr>
          <t>Vehicle is half full of goods</t>
        </r>
      </text>
    </comment>
    <comment ref="F79" authorId="0" shapeId="0" xr:uid="{A50FCA7E-61CB-42F0-A1FF-108063773FE6}">
      <text>
        <r>
          <rPr>
            <b/>
            <sz val="8"/>
            <rFont val="Tahoma"/>
            <family val="2"/>
          </rPr>
          <t>Vehicle has been loaded to maximum capacity</t>
        </r>
      </text>
    </comment>
    <comment ref="G79" authorId="0" shapeId="0" xr:uid="{A9829F5B-E4A3-4A1F-9683-7245C9EC8AEE}">
      <text>
        <r>
          <rPr>
            <b/>
            <sz val="8"/>
            <rFont val="Tahoma"/>
            <family val="2"/>
          </rPr>
          <t>The average percentage laden for a freighting vehicle in the UK</t>
        </r>
      </text>
    </comment>
    <comment ref="D80" authorId="0" shapeId="0" xr:uid="{D002BD60-8676-4016-83D0-41D4FAB886CF}">
      <text>
        <r>
          <rPr>
            <b/>
            <sz val="8"/>
            <rFont val="Tahoma"/>
            <family val="2"/>
          </rPr>
          <t>kg CO₂e per unit</t>
        </r>
      </text>
    </comment>
    <comment ref="E80" authorId="0" shapeId="0" xr:uid="{AEB3F3BD-BEBE-4012-865D-9CC85A092A3D}">
      <text>
        <r>
          <rPr>
            <b/>
            <sz val="8"/>
            <rFont val="Tahoma"/>
            <family val="2"/>
          </rPr>
          <t>kg CO₂e per unit</t>
        </r>
      </text>
    </comment>
    <comment ref="F80" authorId="0" shapeId="0" xr:uid="{DD179BC0-C7F0-4F27-8275-781871E20DF6}">
      <text>
        <r>
          <rPr>
            <b/>
            <sz val="8"/>
            <rFont val="Tahoma"/>
            <family val="2"/>
          </rPr>
          <t>kg CO₂e per unit</t>
        </r>
      </text>
    </comment>
    <comment ref="G80" authorId="0" shapeId="0" xr:uid="{50D448E0-D598-4963-B294-2A924DC337C9}">
      <text>
        <r>
          <rPr>
            <b/>
            <sz val="8"/>
            <rFont val="Tahoma"/>
            <family val="2"/>
          </rPr>
          <t>kg CO₂e per unit</t>
        </r>
      </text>
    </comment>
    <comment ref="A81" authorId="0" shapeId="0" xr:uid="{BB0D3A99-C952-4D7D-BE54-744EF2710EB9}">
      <text>
        <r>
          <rPr>
            <b/>
            <sz val="8"/>
            <rFont val="Tahoma"/>
            <family val="2"/>
          </rPr>
          <t>Refrigerated road vehicles with maximum weight exceeding 3.5 tonnes.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A2" authorId="0" shapeId="0" xr:uid="{E69E8CAE-3509-421F-90D9-F5BD079FC326}">
      <text>
        <r>
          <rPr>
            <b/>
            <sz val="9"/>
            <color indexed="81"/>
            <rFont val="Tahoma"/>
            <family val="2"/>
          </rPr>
          <t>WeACT</t>
        </r>
        <r>
          <rPr>
            <sz val="9"/>
            <color indexed="81"/>
            <rFont val="Tahoma"/>
            <family val="2"/>
          </rPr>
          <t xml:space="preserve">
Suitable for companies who outsource all or most freight / deliveries</t>
        </r>
      </text>
    </comment>
    <comment ref="A3" authorId="0" shapeId="0" xr:uid="{D8619D49-CD92-4D17-B0C2-C2BEB70A6AB5}">
      <text>
        <r>
          <rPr>
            <b/>
            <sz val="9"/>
            <color indexed="81"/>
            <rFont val="Tahoma"/>
            <family val="2"/>
          </rPr>
          <t>WeACT</t>
        </r>
        <r>
          <rPr>
            <sz val="9"/>
            <color indexed="81"/>
            <rFont val="Tahoma"/>
            <family val="2"/>
          </rPr>
          <t xml:space="preserve">
The average CO2-emission factor recommended by McKinnon for road transport operations is 62g CO2/tonne-km. This value is based on an average load factor of 80% of the maximum vehicle payload and 25% of empty running.</t>
        </r>
      </text>
    </comment>
    <comment ref="A4" authorId="0" shapeId="0" xr:uid="{7422C32C-6962-4E0D-9D55-36EF15B412C6}">
      <text>
        <r>
          <rPr>
            <b/>
            <sz val="9"/>
            <color indexed="81"/>
            <rFont val="Tahoma"/>
            <family val="2"/>
          </rPr>
          <t>WeACT</t>
        </r>
        <r>
          <rPr>
            <sz val="9"/>
            <color indexed="81"/>
            <rFont val="Tahoma"/>
            <family val="2"/>
          </rPr>
          <t xml:space="preserve">
This value is based on an extrapolation of a range of emission factors reported by reliable sources across Europe</t>
        </r>
      </text>
    </comment>
    <comment ref="A6" authorId="0" shapeId="0" xr:uid="{8DB4A28F-D770-4A30-9990-5D6771446644}">
      <text>
        <r>
          <rPr>
            <b/>
            <sz val="9"/>
            <color indexed="81"/>
            <rFont val="Tahoma"/>
            <family val="2"/>
          </rPr>
          <t>WeAct</t>
        </r>
        <r>
          <rPr>
            <sz val="9"/>
            <color indexed="81"/>
            <rFont val="Tahoma"/>
            <family val="2"/>
          </rPr>
          <t xml:space="preserve">
For deep-sea shipping Mckinnon is proposing an average of 8.4 gCO2/tonne-km for container shipping (based on a study carried out by Clean Cargo / BSR using a sample of nine deep-sea container shipping lines, making no allowance for the repositioning of empty containers). For deep-sea tanker operations McKinnon is recommending an average emission factor of 5 gCO2 / tonne-km (based on data provided by NTM).</t>
        </r>
      </text>
    </comment>
    <comment ref="A11" authorId="0" shapeId="0" xr:uid="{58CFFF47-3D20-4B77-999D-AFF28155207E}">
      <text>
        <r>
          <rPr>
            <b/>
            <sz val="9"/>
            <color indexed="81"/>
            <rFont val="Tahoma"/>
            <family val="2"/>
          </rPr>
          <t>WeACT:</t>
        </r>
        <r>
          <rPr>
            <sz val="9"/>
            <color indexed="81"/>
            <rFont val="Tahoma"/>
            <family val="2"/>
          </rPr>
          <t xml:space="preserve">
Sources: Measuring &amp; Managing CO2 - Emissions from Freight Transport (ECTA &amp; CEFIC)
For a more detailed outline of the underlying rationale determining the exact value of the recommended average CO2-emission factors by mode of transport, please refer to the report of Alan McKinnon (http://www.cefic.org/files/publications/McKinnon-Report-Final-230610.pdf)</t>
        </r>
      </text>
    </comment>
    <comment ref="N12" authorId="0" shapeId="0" xr:uid="{849B1C66-336A-4E4C-8F82-706C545FBBD4}">
      <text>
        <r>
          <rPr>
            <b/>
            <sz val="9"/>
            <color indexed="81"/>
            <rFont val="Tahoma"/>
            <family val="2"/>
          </rPr>
          <t>WeACT:</t>
        </r>
        <r>
          <rPr>
            <sz val="9"/>
            <color indexed="81"/>
            <rFont val="Tahoma"/>
            <family val="2"/>
          </rPr>
          <t xml:space="preserve">
The average CO2-emission factor recommended by McKinnon for road transport operations is 62g CO2/tonne-km. This value is based on an average load factor of 80% of the maximum vehicle payload and 25% of empty running.</t>
        </r>
      </text>
    </comment>
    <comment ref="N13" authorId="0" shapeId="0" xr:uid="{7E76EFF1-6309-4022-B5C5-BE45F54EE34C}">
      <text>
        <r>
          <rPr>
            <b/>
            <sz val="9"/>
            <color indexed="81"/>
            <rFont val="Tahoma"/>
            <family val="2"/>
          </rPr>
          <t>WeACT:</t>
        </r>
        <r>
          <rPr>
            <sz val="9"/>
            <color indexed="81"/>
            <rFont val="Tahoma"/>
            <family val="2"/>
          </rPr>
          <t xml:space="preserve">
This value is based on an extrapolation of a range of emission factors reported by reliable sources across Europe</t>
        </r>
      </text>
    </comment>
    <comment ref="N15" authorId="0" shapeId="0" xr:uid="{F1695A2F-BEAA-4C91-ABDC-DC470D7F8E00}">
      <text>
        <r>
          <rPr>
            <b/>
            <sz val="9"/>
            <color indexed="81"/>
            <rFont val="Tahoma"/>
            <family val="2"/>
          </rPr>
          <t>WeACT:</t>
        </r>
        <r>
          <rPr>
            <sz val="9"/>
            <color indexed="81"/>
            <rFont val="Tahoma"/>
            <family val="2"/>
          </rPr>
          <t xml:space="preserve">
For deep-sea shipping Mckinnon is proposing an average of 8.4 gCO2/tonne-km for container shipping (based on a study carried out by Clean Cargo / BSR using a sample of nine deep-sea container shipping lines, making no allowance for the repositioning of empty containers). For deep-sea tanker operations McKinnon is recommending an average emission factor of 5 gCO2 / tonne-km (based on data provided by NTM).</t>
        </r>
      </text>
    </comment>
  </commentList>
</comments>
</file>

<file path=xl/sharedStrings.xml><?xml version="1.0" encoding="utf-8"?>
<sst xmlns="http://schemas.openxmlformats.org/spreadsheetml/2006/main" count="508" uniqueCount="202">
  <si>
    <t>Electricity consumption</t>
  </si>
  <si>
    <t>Gas consumption</t>
  </si>
  <si>
    <t>Air Travel</t>
  </si>
  <si>
    <t>Site 1</t>
  </si>
  <si>
    <t>TOTAL Scope 2</t>
  </si>
  <si>
    <t>TOTAL</t>
  </si>
  <si>
    <t>TOTAL Scope 1</t>
  </si>
  <si>
    <t>Electricity</t>
  </si>
  <si>
    <t>Site 2</t>
  </si>
  <si>
    <t>Site 3</t>
  </si>
  <si>
    <t>Site 4</t>
  </si>
  <si>
    <t>Year</t>
  </si>
  <si>
    <t>Electricity consumption /kWh</t>
  </si>
  <si>
    <t>Conversion to Carbon</t>
  </si>
  <si>
    <t>Gas consumption /kWh</t>
  </si>
  <si>
    <t>kg CO2</t>
  </si>
  <si>
    <t>Measure</t>
  </si>
  <si>
    <t>Gas</t>
  </si>
  <si>
    <t>Vehicle Type 1</t>
  </si>
  <si>
    <t>kg CO2 /mile</t>
  </si>
  <si>
    <t>Vehicle Type 2</t>
  </si>
  <si>
    <t>Vehicle Type 3</t>
  </si>
  <si>
    <t>Vehicle Type 4</t>
  </si>
  <si>
    <t>Vehicle Type 5</t>
  </si>
  <si>
    <t>Vehicle Type 6</t>
  </si>
  <si>
    <t>mileage in year</t>
  </si>
  <si>
    <t>YEAR</t>
  </si>
  <si>
    <t>Employee Commuting (list individual employees or groups by region or commute distance band)</t>
  </si>
  <si>
    <t xml:space="preserve">Short haul flights </t>
  </si>
  <si>
    <t xml:space="preserve">Med haul flights </t>
  </si>
  <si>
    <t xml:space="preserve">Long haul flights </t>
  </si>
  <si>
    <t>Pool Car x1</t>
  </si>
  <si>
    <t>Buildings</t>
  </si>
  <si>
    <t>Travel</t>
  </si>
  <si>
    <t>Commute</t>
  </si>
  <si>
    <t>Air travel</t>
  </si>
  <si>
    <t>Days commute/yr</t>
  </si>
  <si>
    <t>Weeks holiday / year</t>
  </si>
  <si>
    <t>Office days/week avg</t>
  </si>
  <si>
    <t>Commute days per year --&gt;</t>
  </si>
  <si>
    <t>WORK DAYS Calculator</t>
  </si>
  <si>
    <t>TOTAL Car Commuting</t>
  </si>
  <si>
    <t>Vehicle emissions</t>
  </si>
  <si>
    <t>Employee (train)</t>
  </si>
  <si>
    <t>Emissions/mile</t>
  </si>
  <si>
    <t>TOTAL Train Commuting</t>
  </si>
  <si>
    <t>TOTAL Commuting Carbon</t>
  </si>
  <si>
    <t>Logistics / Product Shipment</t>
  </si>
  <si>
    <t>Suitable for companies who outsource all or most freight / deliveries</t>
  </si>
  <si>
    <t>Activity Based Approach</t>
  </si>
  <si>
    <t>CO2 emissions = Transport volume by transport mode x average transport
distance by transport mode x average CO2-emission factor per
tonne-km by transport mode</t>
  </si>
  <si>
    <t>Diesel</t>
  </si>
  <si>
    <t>Petrol</t>
  </si>
  <si>
    <t>LPG</t>
  </si>
  <si>
    <t>Road</t>
  </si>
  <si>
    <t>Rail</t>
  </si>
  <si>
    <r>
      <rPr>
        <b/>
        <sz val="11"/>
        <color theme="1"/>
        <rFont val="Calibri"/>
        <family val="2"/>
        <scheme val="minor"/>
      </rPr>
      <t>Air-freight &amp; Intermodal</t>
    </r>
    <r>
      <rPr>
        <sz val="11"/>
        <color theme="1"/>
        <rFont val="Calibri"/>
        <family val="2"/>
        <scheme val="minor"/>
      </rPr>
      <t xml:space="preserve"> figures are also available from the McKinnon Report</t>
    </r>
  </si>
  <si>
    <t>Transport Method</t>
  </si>
  <si>
    <t>gCO2 per tonne-km</t>
  </si>
  <si>
    <t>Maritime: short sea</t>
  </si>
  <si>
    <t>Maritime: deep sea</t>
  </si>
  <si>
    <t>ACTIVITY APPROACH</t>
  </si>
  <si>
    <t>tonnes delivered</t>
  </si>
  <si>
    <t>gCO2 t km</t>
  </si>
  <si>
    <t>Avg Dist/km</t>
  </si>
  <si>
    <t>FEC</t>
  </si>
  <si>
    <t>Mileage in yr</t>
  </si>
  <si>
    <t>avg mpg</t>
  </si>
  <si>
    <t>km in yr</t>
  </si>
  <si>
    <t>gCO2/km</t>
  </si>
  <si>
    <t>Delivery Line 1</t>
  </si>
  <si>
    <t>Delivery Line 2</t>
  </si>
  <si>
    <t>Delivery Line 3</t>
  </si>
  <si>
    <t>Delivery Line 4</t>
  </si>
  <si>
    <t>TOTAL Scope 3</t>
  </si>
  <si>
    <t>Employee (group) 1 &lt;5 miles commute</t>
  </si>
  <si>
    <t>Employee (group) 2 5-15 miles commute</t>
  </si>
  <si>
    <t>Employee (group) 3 16-30 miles commute</t>
  </si>
  <si>
    <t>Buildings Sheet</t>
  </si>
  <si>
    <t>Commuting Sheet</t>
  </si>
  <si>
    <r>
      <rPr>
        <b/>
        <sz val="11"/>
        <color theme="1"/>
        <rFont val="Calibri"/>
        <family val="2"/>
        <scheme val="minor"/>
      </rPr>
      <t>A pie chart</t>
    </r>
    <r>
      <rPr>
        <sz val="11"/>
        <color theme="1"/>
        <rFont val="Calibri"/>
        <family val="2"/>
        <scheme val="minor"/>
      </rPr>
      <t xml:space="preserve"> is suggested as a way to present your C emissions by source</t>
    </r>
  </si>
  <si>
    <r>
      <rPr>
        <b/>
        <sz val="11"/>
        <color theme="1"/>
        <rFont val="Calibri"/>
        <family val="2"/>
        <scheme val="minor"/>
      </rPr>
      <t>A time series chart</t>
    </r>
    <r>
      <rPr>
        <sz val="11"/>
        <color theme="1"/>
        <rFont val="Calibri"/>
        <family val="2"/>
        <scheme val="minor"/>
      </rPr>
      <t xml:space="preserve"> is suggested as a way of showing how you are managing your emissions over time</t>
    </r>
  </si>
  <si>
    <t>Scope</t>
  </si>
  <si>
    <r>
      <t xml:space="preserve">The </t>
    </r>
    <r>
      <rPr>
        <b/>
        <sz val="11"/>
        <color theme="1"/>
        <rFont val="Calibri"/>
        <family val="2"/>
        <scheme val="minor"/>
      </rPr>
      <t xml:space="preserve">Summary Sheet </t>
    </r>
    <r>
      <rPr>
        <sz val="11"/>
        <color theme="1"/>
        <rFont val="Calibri"/>
        <family val="2"/>
        <scheme val="minor"/>
      </rPr>
      <t>summarises your emissions by main category and year and also provides a subtotal by Scope 1/2 and 3 emissions</t>
    </r>
  </si>
  <si>
    <r>
      <t xml:space="preserve">Convenient references are provided in data tables on the </t>
    </r>
    <r>
      <rPr>
        <b/>
        <sz val="11"/>
        <color theme="1"/>
        <rFont val="Calibri"/>
        <family val="2"/>
        <scheme val="minor"/>
      </rPr>
      <t>REFS</t>
    </r>
    <r>
      <rPr>
        <sz val="11"/>
        <color theme="1"/>
        <rFont val="Calibri"/>
        <family val="2"/>
        <scheme val="minor"/>
      </rPr>
      <t xml:space="preserve"> tabs to help you estimate values if precise values are not known</t>
    </r>
  </si>
  <si>
    <t>Company Vehicles (owned or leased)</t>
  </si>
  <si>
    <t>Employee Vehicles on business travel</t>
  </si>
  <si>
    <t>Fill in for individual vehicles if small fleet, or groups of similar emissions-rated cars with total mileage</t>
  </si>
  <si>
    <t>Service Vans x 3</t>
  </si>
  <si>
    <t>Sales team company cars x6</t>
  </si>
  <si>
    <t>TOTAL BUSINESS-OWNED ROAD MILEAGE</t>
  </si>
  <si>
    <t>TOTAL BUSINESS TRAVEL ROAD MILEAGE (NOT COMPANY VEHICLES)</t>
  </si>
  <si>
    <t>TOTAL AIR TRAVEL</t>
  </si>
  <si>
    <t>Business Travel (Company vehicles)</t>
  </si>
  <si>
    <t>Business Travel (non Company vehicles)</t>
  </si>
  <si>
    <t>Own Deliveries</t>
  </si>
  <si>
    <t>3P Logistics</t>
  </si>
  <si>
    <t>L/km</t>
  </si>
  <si>
    <t>Own Deliveries Sheet</t>
  </si>
  <si>
    <t>3P Logistics Sheet</t>
  </si>
  <si>
    <t>Input your company information in the yellow shaded areas in the input sheets .</t>
  </si>
  <si>
    <t>Input information on your employees' commuting patterns (distance and travel method), using some sensible groupings and averages</t>
  </si>
  <si>
    <t>Input information on the power and gas consumption and any air conditioning / refrigerant gas top ups of your various sites / locations</t>
  </si>
  <si>
    <t>Input miles --&gt;</t>
  </si>
  <si>
    <t>Input km --&gt;</t>
  </si>
  <si>
    <t>answer</t>
  </si>
  <si>
    <t>km</t>
  </si>
  <si>
    <t>miles</t>
  </si>
  <si>
    <t>MILES to KM CONVERTER</t>
  </si>
  <si>
    <t>Business Travel Sheet</t>
  </si>
  <si>
    <t>The tables distinguish between activity using company-controlled vehicles and employee-owned vehicles, (only important if you want to disctinguish scope 1 from 3)</t>
  </si>
  <si>
    <t>Input information on road-based business travel (vehicle type and mileage). This is for all cases of employees travelling on business for any reason.</t>
  </si>
  <si>
    <t xml:space="preserve">Input information on the activity of your organisation's own vehicles used for deliveries. </t>
  </si>
  <si>
    <t xml:space="preserve">Use this sheet if you use 3rd party providers to fulfil your deliveries / shipping. </t>
  </si>
  <si>
    <t>It is assumed that you know only the delivery mode, delivered quantities (weight), and distances. Average values are suggested for various main delivery methods.</t>
  </si>
  <si>
    <t>Also input Air travel which is a big source of carbon emissions. This takes an input in terms of hours' flight which can be estimated if necessary from an average travel pattern</t>
  </si>
  <si>
    <t>T delivered</t>
  </si>
  <si>
    <t>Refrigerant/Aircon Emissions</t>
  </si>
  <si>
    <t>retail food refrigeration, cold storage warehouses, refrigerated transport, industrial process refrigeration, and commercial unitary air conditioning systems</t>
  </si>
  <si>
    <t>R22</t>
  </si>
  <si>
    <t>R134a</t>
  </si>
  <si>
    <t>R404a</t>
  </si>
  <si>
    <t>R407a</t>
  </si>
  <si>
    <t>R407C</t>
  </si>
  <si>
    <t>R408a</t>
  </si>
  <si>
    <t>R410a</t>
  </si>
  <si>
    <t>OTHER</t>
  </si>
  <si>
    <t>Methane</t>
  </si>
  <si>
    <t>kgCO2e / kg</t>
  </si>
  <si>
    <t>Global Warming Potentials (GWPs) for F Gases are also listed on the UK government website (Search F gases gov uk)</t>
  </si>
  <si>
    <t xml:space="preserve">To calculate the leakage, simply note how much you had to 'top-up' the refrigerant over the year.  </t>
  </si>
  <si>
    <r>
      <rPr>
        <b/>
        <sz val="11"/>
        <color theme="1"/>
        <rFont val="Calibri"/>
        <family val="2"/>
        <scheme val="minor"/>
      </rPr>
      <t xml:space="preserve">Fugitive Emissions' </t>
    </r>
    <r>
      <rPr>
        <sz val="11"/>
        <color theme="1"/>
        <rFont val="Calibri"/>
        <family val="2"/>
        <scheme val="minor"/>
      </rPr>
      <t>is essentially leakage from the use, (or maintenance or disposal) of refrigeration and air conditioning equipment including household refrigeration, domestic air conditioning and heat pumps, mobile air conditioning, chillers,</t>
    </r>
  </si>
  <si>
    <t>kg CO2e</t>
  </si>
  <si>
    <t>Activity</t>
  </si>
  <si>
    <t>Type</t>
  </si>
  <si>
    <t>Unit</t>
  </si>
  <si>
    <r>
      <t>kg CO</t>
    </r>
    <r>
      <rPr>
        <vertAlign val="subscript"/>
        <sz val="11"/>
        <color indexed="56"/>
        <rFont val="Calibri"/>
        <family val="2"/>
      </rPr>
      <t>2</t>
    </r>
    <r>
      <rPr>
        <sz val="11"/>
        <color indexed="56"/>
        <rFont val="Calibri"/>
        <family val="2"/>
      </rPr>
      <t>e</t>
    </r>
  </si>
  <si>
    <r>
      <t>kg CO</t>
    </r>
    <r>
      <rPr>
        <vertAlign val="subscript"/>
        <sz val="11"/>
        <color indexed="56"/>
        <rFont val="Calibri"/>
        <family val="2"/>
      </rPr>
      <t>2</t>
    </r>
  </si>
  <si>
    <t>Cars (by market segment)</t>
  </si>
  <si>
    <t>Mini</t>
  </si>
  <si>
    <t>Supermini</t>
  </si>
  <si>
    <t>Lower medium</t>
  </si>
  <si>
    <t>Upper medium</t>
  </si>
  <si>
    <t>Executive</t>
  </si>
  <si>
    <t>Luxury</t>
  </si>
  <si>
    <t>Sports</t>
  </si>
  <si>
    <t>Dual purpose 4X4</t>
  </si>
  <si>
    <t>MPV</t>
  </si>
  <si>
    <t>CNG</t>
  </si>
  <si>
    <t>Cars (by size)</t>
  </si>
  <si>
    <t>Small car</t>
  </si>
  <si>
    <t>Medium car</t>
  </si>
  <si>
    <t>Large car</t>
  </si>
  <si>
    <t>Average car</t>
  </si>
  <si>
    <t>Motorbike</t>
  </si>
  <si>
    <t>Small</t>
  </si>
  <si>
    <t>Medium</t>
  </si>
  <si>
    <t>Large</t>
  </si>
  <si>
    <t>Average</t>
  </si>
  <si>
    <t>Fuel use /L</t>
  </si>
  <si>
    <t>kg CO2/L</t>
  </si>
  <si>
    <t>ENERGY APPROACH 3: Mileage and fuel consumption (mpg) known</t>
  </si>
  <si>
    <t>Use Energy Approach (2) if you have access to mileage and specific emissions data (gCO2/km) for your vehicles.</t>
  </si>
  <si>
    <t>Use Energy Approach (1) if you have access to actual fuel consumption data in Litres</t>
  </si>
  <si>
    <t>Use Energy Approach (3) if mileage and fuel consumption (mpg) are known for your vehicles, as this average consumption figure can be converted back to fuel quantity.</t>
  </si>
  <si>
    <t>Finally if no data is available, use the lookups on the REFs tab to look up average emissions data for the type of vehicle and apply this to approach 2</t>
  </si>
  <si>
    <t>Plug in Hybrid</t>
  </si>
  <si>
    <t>Battery Electric</t>
  </si>
  <si>
    <t>Plug-in Hybrid</t>
  </si>
  <si>
    <t>Vans</t>
  </si>
  <si>
    <t>Class I (up to 1.305 tonnes)</t>
  </si>
  <si>
    <t>Class II (1.305 to 1.74 tonnes)</t>
  </si>
  <si>
    <t>Class III (1.74 to 3.5 tonnes)</t>
  </si>
  <si>
    <t>Average (up to 3.5 tonnes)</t>
  </si>
  <si>
    <t>0% Laden</t>
  </si>
  <si>
    <t>50% Laden</t>
  </si>
  <si>
    <t>100% Laden</t>
  </si>
  <si>
    <t>Average laden</t>
  </si>
  <si>
    <t>HGV (all diesel)</t>
  </si>
  <si>
    <t>Rigid (&gt;3.5 - 7.5 tonnes)</t>
  </si>
  <si>
    <t>Rigid (&gt;7.5 tonnes-17 tonnes)</t>
  </si>
  <si>
    <t>Rigid (&gt;17 tonnes)</t>
  </si>
  <si>
    <t>Articulated (&gt;3.5 - 33t)</t>
  </si>
  <si>
    <t>Articulated (&gt;33t)</t>
  </si>
  <si>
    <t>HGVs refrigerated (all diesel)</t>
  </si>
  <si>
    <t>UK Government GHG Conversion Factors for Company Reporting</t>
  </si>
  <si>
    <t>LGVs</t>
  </si>
  <si>
    <t>HGVs (Assume all Diesel)</t>
  </si>
  <si>
    <t>Refrigerated HGVs</t>
  </si>
  <si>
    <t>Average of All artics</t>
  </si>
  <si>
    <t>Average of All HGVs</t>
  </si>
  <si>
    <t>Average of All rigids</t>
  </si>
  <si>
    <t>kg Topup/leakage</t>
  </si>
  <si>
    <t>Avg miles 1way</t>
  </si>
  <si>
    <t>kg CO2 / hour</t>
  </si>
  <si>
    <t># trips in yr</t>
  </si>
  <si>
    <t>avg hours flight 1 way</t>
  </si>
  <si>
    <t>ENERGY APPROACH 1: Quantity of known fuel consumption (Any transportation method using petrol/diesel/LPG)</t>
  </si>
  <si>
    <t>ENERGY APPROACH 2: Emissions data of Vehicles &amp; Mileage known</t>
  </si>
  <si>
    <t>kg CO2 emissions = tonnes x km x g CO2 per tonne-km / 1000]</t>
  </si>
  <si>
    <t xml:space="preserve">Individual companies can however use emission factors that better reflect the specific characteristics of their supply chains, products and customer base, by taking into account </t>
  </si>
  <si>
    <t>different payloads and levels of empty running. See REFS - Vehicles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</si>
</sst>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0.0?????"/>
    <numFmt numFmtId="167" formatCode="??0.0????"/>
    <numFmt numFmtId="168" formatCode="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1"/>
      <color theme="1"/>
      <name val="Calibri"/>
      <family val="2"/>
      <scheme val="minor"/>
    </font>
    <font>
      <sz val="8"/>
      <name val="Calibri"/>
      <family val="2"/>
      <scheme val="minor"/>
    </font>
    <font>
      <i/>
      <sz val="8"/>
      <name val="Calibri"/>
      <family val="2"/>
      <scheme val="minor"/>
    </font>
    <font>
      <sz val="11"/>
      <color rgb="FF053D5F"/>
      <name val="Calibri"/>
      <family val="2"/>
      <scheme val="minor"/>
    </font>
    <font>
      <sz val="11"/>
      <color rgb="FF002060"/>
      <name val="Calibri"/>
      <family val="2"/>
      <scheme val="minor"/>
    </font>
    <font>
      <sz val="11"/>
      <color indexed="56"/>
      <name val="Calibri"/>
      <family val="2"/>
    </font>
    <font>
      <vertAlign val="subscript"/>
      <sz val="11"/>
      <color indexed="56"/>
      <name val="Calibri"/>
      <family val="2"/>
    </font>
    <font>
      <i/>
      <sz val="11"/>
      <color rgb="FF053D5F"/>
      <name val="Calibri"/>
      <family val="2"/>
      <scheme val="minor"/>
    </font>
    <font>
      <b/>
      <sz val="8"/>
      <name val="Tahoma"/>
      <family val="2"/>
    </font>
    <font>
      <sz val="8"/>
      <color indexed="81"/>
      <name val="Tahoma"/>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6"/>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D9D9D9"/>
        <bgColor indexed="64"/>
      </patternFill>
    </fill>
    <fill>
      <patternFill patternType="lightGray">
        <bgColor theme="0"/>
      </patternFill>
    </fill>
  </fills>
  <borders count="20">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rgb="FF053D5F"/>
      </left>
      <right style="thin">
        <color rgb="FF053D5F"/>
      </right>
      <top style="thin">
        <color rgb="FF053D5F"/>
      </top>
      <bottom style="thin">
        <color rgb="FF053D5F"/>
      </bottom>
      <diagonal/>
    </border>
    <border>
      <left style="thin">
        <color rgb="FF053D5F"/>
      </left>
      <right/>
      <top style="thin">
        <color rgb="FF053D5F"/>
      </top>
      <bottom style="thin">
        <color rgb="FF053D5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83">
    <xf numFmtId="0" fontId="0" fillId="0" borderId="0" xfId="0"/>
    <xf numFmtId="0" fontId="5" fillId="0" borderId="0" xfId="0" applyFont="1"/>
    <xf numFmtId="0" fontId="0" fillId="2" borderId="0" xfId="0" applyFill="1"/>
    <xf numFmtId="0" fontId="0" fillId="0" borderId="1" xfId="0" applyBorder="1"/>
    <xf numFmtId="0" fontId="5" fillId="0" borderId="1" xfId="0" applyFont="1" applyBorder="1"/>
    <xf numFmtId="0" fontId="2" fillId="0" borderId="0" xfId="0" applyFont="1"/>
    <xf numFmtId="164" fontId="0" fillId="2" borderId="0" xfId="1" applyNumberFormat="1" applyFont="1" applyFill="1"/>
    <xf numFmtId="0" fontId="0" fillId="0" borderId="2" xfId="0" applyBorder="1"/>
    <xf numFmtId="164" fontId="0" fillId="0" borderId="0" xfId="1" applyNumberFormat="1" applyFont="1"/>
    <xf numFmtId="0" fontId="0" fillId="0" borderId="0" xfId="0" applyFill="1"/>
    <xf numFmtId="164" fontId="0" fillId="0" borderId="0" xfId="0" applyNumberFormat="1"/>
    <xf numFmtId="165" fontId="0" fillId="0" borderId="0" xfId="0" applyNumberFormat="1"/>
    <xf numFmtId="0" fontId="0" fillId="2" borderId="0" xfId="0" applyFill="1" applyAlignment="1">
      <alignment horizontal="center"/>
    </xf>
    <xf numFmtId="0" fontId="0" fillId="2" borderId="2" xfId="0" applyFill="1" applyBorder="1"/>
    <xf numFmtId="0" fontId="5" fillId="2" borderId="0" xfId="0" applyFont="1" applyFill="1"/>
    <xf numFmtId="0" fontId="0" fillId="0" borderId="0" xfId="0" applyBorder="1"/>
    <xf numFmtId="0" fontId="0" fillId="0" borderId="4" xfId="0" applyBorder="1"/>
    <xf numFmtId="164" fontId="0" fillId="0" borderId="4" xfId="0" applyNumberFormat="1" applyBorder="1"/>
    <xf numFmtId="0" fontId="2" fillId="0" borderId="4" xfId="0" applyFont="1" applyBorder="1"/>
    <xf numFmtId="0" fontId="2" fillId="0" borderId="4" xfId="0" applyFont="1" applyFill="1" applyBorder="1"/>
    <xf numFmtId="164" fontId="2" fillId="0" borderId="4" xfId="1" applyNumberFormat="1" applyFont="1" applyFill="1" applyBorder="1"/>
    <xf numFmtId="164" fontId="2" fillId="0" borderId="5" xfId="1" applyNumberFormat="1" applyFont="1" applyBorder="1"/>
    <xf numFmtId="1" fontId="0" fillId="0" borderId="0" xfId="0" applyNumberFormat="1"/>
    <xf numFmtId="0" fontId="0" fillId="0" borderId="0" xfId="0" applyAlignment="1"/>
    <xf numFmtId="0" fontId="2" fillId="0" borderId="6" xfId="0" applyFont="1" applyFill="1" applyBorder="1"/>
    <xf numFmtId="0" fontId="0" fillId="0" borderId="6" xfId="0" applyBorder="1"/>
    <xf numFmtId="3" fontId="0" fillId="2" borderId="0" xfId="0" applyNumberFormat="1" applyFill="1"/>
    <xf numFmtId="0" fontId="0" fillId="3" borderId="0" xfId="0" applyFill="1"/>
    <xf numFmtId="0" fontId="5" fillId="0" borderId="0" xfId="0" applyFont="1" applyBorder="1"/>
    <xf numFmtId="0" fontId="0" fillId="5" borderId="0" xfId="0" applyFill="1"/>
    <xf numFmtId="164" fontId="0" fillId="0" borderId="4" xfId="1" applyNumberFormat="1" applyFont="1" applyBorder="1"/>
    <xf numFmtId="0" fontId="0" fillId="0" borderId="7" xfId="0" applyBorder="1"/>
    <xf numFmtId="0" fontId="0" fillId="0" borderId="8" xfId="0" applyBorder="1"/>
    <xf numFmtId="0" fontId="0" fillId="0" borderId="0" xfId="0" applyAlignment="1">
      <alignment horizontal="right"/>
    </xf>
    <xf numFmtId="0" fontId="0" fillId="5" borderId="0" xfId="0" applyFill="1" applyBorder="1"/>
    <xf numFmtId="3" fontId="0" fillId="2" borderId="2" xfId="0" applyNumberFormat="1" applyFill="1" applyBorder="1"/>
    <xf numFmtId="0" fontId="0" fillId="2" borderId="0" xfId="0" applyFill="1" applyBorder="1"/>
    <xf numFmtId="1" fontId="0" fillId="0" borderId="0" xfId="0" applyNumberFormat="1" applyBorder="1"/>
    <xf numFmtId="0" fontId="0" fillId="0" borderId="9" xfId="0" applyBorder="1"/>
    <xf numFmtId="0" fontId="0" fillId="0" borderId="0" xfId="0" quotePrefix="1" applyAlignment="1"/>
    <xf numFmtId="0" fontId="2" fillId="0" borderId="2" xfId="0" applyFont="1" applyBorder="1"/>
    <xf numFmtId="0" fontId="2" fillId="0" borderId="0" xfId="0" applyFont="1" applyBorder="1"/>
    <xf numFmtId="0" fontId="0" fillId="7" borderId="0" xfId="0" applyFill="1"/>
    <xf numFmtId="0" fontId="8" fillId="7" borderId="0" xfId="0" applyFont="1" applyFill="1" applyAlignment="1">
      <alignment horizontal="left" vertical="top" wrapText="1"/>
    </xf>
    <xf numFmtId="0" fontId="12" fillId="7" borderId="0" xfId="0" applyFont="1" applyFill="1" applyAlignment="1">
      <alignment vertical="top"/>
    </xf>
    <xf numFmtId="0" fontId="9" fillId="7" borderId="0" xfId="0" applyFont="1" applyFill="1"/>
    <xf numFmtId="0" fontId="9" fillId="0" borderId="10" xfId="0" applyFont="1" applyBorder="1"/>
    <xf numFmtId="0" fontId="9" fillId="8" borderId="10" xfId="0" applyFont="1" applyFill="1" applyBorder="1"/>
    <xf numFmtId="166" fontId="9" fillId="0" borderId="10" xfId="0" applyNumberFormat="1" applyFont="1" applyBorder="1" applyAlignment="1">
      <alignment horizontal="center"/>
    </xf>
    <xf numFmtId="167" fontId="9" fillId="0" borderId="10" xfId="0" applyNumberFormat="1" applyFont="1" applyBorder="1" applyAlignment="1">
      <alignment horizontal="center"/>
    </xf>
    <xf numFmtId="165" fontId="9" fillId="7" borderId="0" xfId="0" applyNumberFormat="1" applyFont="1" applyFill="1"/>
    <xf numFmtId="167" fontId="9" fillId="7" borderId="0" xfId="0" applyNumberFormat="1" applyFont="1" applyFill="1"/>
    <xf numFmtId="167" fontId="9" fillId="8" borderId="10" xfId="0" applyNumberFormat="1" applyFont="1" applyFill="1" applyBorder="1"/>
    <xf numFmtId="167" fontId="9" fillId="9" borderId="10" xfId="0" applyNumberFormat="1" applyFont="1" applyFill="1" applyBorder="1"/>
    <xf numFmtId="168" fontId="9" fillId="9" borderId="10" xfId="0" applyNumberFormat="1" applyFont="1" applyFill="1" applyBorder="1"/>
    <xf numFmtId="168" fontId="9" fillId="0" borderId="10" xfId="0" applyNumberFormat="1" applyFont="1" applyBorder="1" applyAlignment="1">
      <alignment horizontal="center"/>
    </xf>
    <xf numFmtId="166" fontId="9" fillId="0" borderId="10" xfId="0" applyNumberFormat="1" applyFont="1" applyBorder="1" applyAlignment="1">
      <alignment vertical="center"/>
    </xf>
    <xf numFmtId="0" fontId="9" fillId="7" borderId="0" xfId="0" applyFont="1" applyFill="1" applyAlignment="1">
      <alignment horizontal="left" vertical="top"/>
    </xf>
    <xf numFmtId="0" fontId="9" fillId="0" borderId="10" xfId="0" applyFont="1" applyBorder="1" applyAlignment="1">
      <alignment horizontal="center"/>
    </xf>
    <xf numFmtId="0" fontId="9" fillId="0" borderId="10" xfId="0" applyFont="1" applyBorder="1" applyAlignment="1"/>
    <xf numFmtId="0" fontId="9" fillId="0" borderId="11" xfId="0" applyFont="1" applyBorder="1" applyAlignment="1"/>
    <xf numFmtId="167" fontId="9" fillId="0" borderId="10" xfId="0" applyNumberFormat="1" applyFont="1" applyBorder="1" applyAlignment="1">
      <alignment horizontal="center" vertical="center"/>
    </xf>
    <xf numFmtId="0" fontId="9" fillId="9" borderId="10" xfId="0" applyFont="1" applyFill="1" applyBorder="1"/>
    <xf numFmtId="167" fontId="9" fillId="7" borderId="10" xfId="0" applyNumberFormat="1" applyFont="1" applyFill="1" applyBorder="1" applyAlignment="1">
      <alignment horizontal="center"/>
    </xf>
    <xf numFmtId="0" fontId="9" fillId="0" borderId="10" xfId="0" applyFont="1" applyBorder="1" applyAlignment="1">
      <alignment wrapText="1"/>
    </xf>
    <xf numFmtId="0" fontId="2" fillId="0" borderId="12" xfId="0" applyFont="1" applyBorder="1"/>
    <xf numFmtId="0" fontId="0" fillId="0" borderId="13" xfId="0" applyBorder="1"/>
    <xf numFmtId="0" fontId="2" fillId="0" borderId="14" xfId="0" applyFont="1" applyBorder="1"/>
    <xf numFmtId="0" fontId="0" fillId="0" borderId="15" xfId="0" applyBorder="1"/>
    <xf numFmtId="0" fontId="0" fillId="0" borderId="16" xfId="0" applyBorder="1"/>
    <xf numFmtId="0" fontId="0" fillId="0" borderId="15" xfId="0" applyFill="1" applyBorder="1"/>
    <xf numFmtId="0" fontId="0" fillId="0" borderId="17" xfId="0" applyBorder="1"/>
    <xf numFmtId="0" fontId="0" fillId="0" borderId="18" xfId="0" applyBorder="1"/>
    <xf numFmtId="0" fontId="0" fillId="0" borderId="19" xfId="0" applyBorder="1"/>
    <xf numFmtId="0" fontId="0" fillId="0" borderId="2"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0" borderId="3" xfId="0" applyBorder="1" applyAlignment="1">
      <alignment horizontal="center"/>
    </xf>
    <xf numFmtId="49" fontId="7" fillId="6" borderId="1" xfId="0" applyNumberFormat="1" applyFont="1" applyFill="1" applyBorder="1" applyAlignment="1">
      <alignment horizontal="left"/>
    </xf>
    <xf numFmtId="0" fontId="9" fillId="8" borderId="10" xfId="0" applyFont="1" applyFill="1" applyBorder="1" applyAlignment="1">
      <alignment vertical="center"/>
    </xf>
    <xf numFmtId="0" fontId="0" fillId="4" borderId="0" xfId="0" applyFill="1" applyAlignment="1">
      <alignment horizontal="center"/>
    </xf>
    <xf numFmtId="0" fontId="0" fillId="6" borderId="2" xfId="0" applyFill="1" applyBorder="1" applyAlignment="1">
      <alignment horizontal="center"/>
    </xf>
    <xf numFmtId="0" fontId="0" fillId="6" borderId="0" xfId="0" applyFill="1" applyBorder="1" applyAlignment="1">
      <alignment horizontal="center"/>
    </xf>
  </cellXfs>
  <cellStyles count="2">
    <cellStyle name="Comma" xfId="1" builtinId="3"/>
    <cellStyle name="Normal" xfId="0" builtinId="0"/>
  </cellStyles>
  <dxfs count="6">
    <dxf>
      <font>
        <b/>
        <i/>
        <color theme="0"/>
      </font>
      <fill>
        <patternFill>
          <bgColor rgb="FFFF0000"/>
        </patternFill>
      </fill>
    </dxf>
    <dxf>
      <font>
        <b/>
        <i/>
        <color theme="0"/>
      </font>
      <fill>
        <patternFill>
          <bgColor rgb="FFFF0000"/>
        </patternFill>
      </fill>
    </dxf>
    <dxf>
      <font>
        <b/>
        <i/>
        <color theme="0"/>
      </font>
      <fill>
        <patternFill>
          <bgColor rgb="FFFF0000"/>
        </patternFill>
      </fill>
    </dxf>
    <dxf>
      <fill>
        <patternFill patternType="lightGray"/>
      </fill>
    </dxf>
    <dxf>
      <fill>
        <patternFill patternType="lightGray"/>
      </fill>
    </dxf>
    <dxf>
      <fill>
        <patternFill patternType="light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externalLink" Target="externalLinks/externalLink1.xml"/><Relationship Id="rId3" Type="http://schemas.openxmlformats.org/officeDocument/2006/relationships/chartsheet" Target="chartsheets/sheet1.xml"/><Relationship Id="rId7" Type="http://schemas.openxmlformats.org/officeDocument/2006/relationships/worksheet" Target="worksheets/sheet5.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worksheet" Target="worksheets/sheet9.xml"/><Relationship Id="rId5" Type="http://schemas.openxmlformats.org/officeDocument/2006/relationships/worksheet" Target="worksheets/sheet3.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chartsheet" Target="chartsheets/sheet2.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Emissions Sources in (year)</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777777777777776E-2"/>
          <c:y val="0.18969925634295715"/>
          <c:w val="0.70498118985126856"/>
          <c:h val="0.75474518810148727"/>
        </c:manualLayout>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5DCD-4394-AA4C-9BD0322769B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5DCD-4394-AA4C-9BD0322769B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5DCD-4394-AA4C-9BD0322769B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5DCD-4394-AA4C-9BD0322769B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5DCD-4394-AA4C-9BD0322769B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5DCD-4394-AA4C-9BD0322769B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3D41-4671-A7A9-F44AABB5346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F-3D41-4671-A7A9-F44AABB53468}"/>
              </c:ext>
            </c:extLst>
          </c:dPt>
          <c:dLbls>
            <c:dLbl>
              <c:idx val="0"/>
              <c:layout>
                <c:manualLayout>
                  <c:x val="-5.2942694663167152E-2"/>
                  <c:y val="5.389690871974334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DCD-4394-AA4C-9BD0322769B1}"/>
                </c:ext>
              </c:extLst>
            </c:dLbl>
            <c:dLbl>
              <c:idx val="1"/>
              <c:layout>
                <c:manualLayout>
                  <c:x val="8.2851049868766402E-2"/>
                  <c:y val="-1.246719160105199E-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DCD-4394-AA4C-9BD0322769B1}"/>
                </c:ext>
              </c:extLst>
            </c:dLbl>
            <c:dLbl>
              <c:idx val="4"/>
              <c:layout>
                <c:manualLayout>
                  <c:x val="-3.2386701662292114E-2"/>
                  <c:y val="8.487569262175560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DCD-4394-AA4C-9BD0322769B1}"/>
                </c:ext>
              </c:extLst>
            </c:dLbl>
            <c:dLbl>
              <c:idx val="7"/>
              <c:layout>
                <c:manualLayout>
                  <c:x val="-0.11126137357830274"/>
                  <c:y val="6.644903762029744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3D41-4671-A7A9-F44AABB53468}"/>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SUMMARY!$B$3:$B$10</c:f>
              <c:strCache>
                <c:ptCount val="8"/>
                <c:pt idx="0">
                  <c:v>Electricity</c:v>
                </c:pt>
                <c:pt idx="1">
                  <c:v>Gas</c:v>
                </c:pt>
                <c:pt idx="2">
                  <c:v>Refrigerant/Aircon Emissions</c:v>
                </c:pt>
                <c:pt idx="4">
                  <c:v>Commute</c:v>
                </c:pt>
                <c:pt idx="5">
                  <c:v>Business Travel (Company vehicles)</c:v>
                </c:pt>
                <c:pt idx="6">
                  <c:v>Business Travel (non Company vehicles)</c:v>
                </c:pt>
                <c:pt idx="7">
                  <c:v>Air travel</c:v>
                </c:pt>
              </c:strCache>
            </c:strRef>
          </c:cat>
          <c:val>
            <c:numRef>
              <c:f>SUMMARY!$D$3:$D$10</c:f>
              <c:numCache>
                <c:formatCode>General</c:formatCode>
                <c:ptCount val="8"/>
                <c:pt idx="0">
                  <c:v>6400</c:v>
                </c:pt>
                <c:pt idx="1">
                  <c:v>1840</c:v>
                </c:pt>
                <c:pt idx="2">
                  <c:v>3071.4</c:v>
                </c:pt>
                <c:pt idx="4" formatCode="0">
                  <c:v>8716.0560000000005</c:v>
                </c:pt>
                <c:pt idx="5">
                  <c:v>94800</c:v>
                </c:pt>
                <c:pt idx="6">
                  <c:v>62400</c:v>
                </c:pt>
                <c:pt idx="7">
                  <c:v>7750</c:v>
                </c:pt>
              </c:numCache>
            </c:numRef>
          </c:val>
          <c:extLst>
            <c:ext xmlns:c16="http://schemas.microsoft.com/office/drawing/2014/chart" uri="{C3380CC4-5D6E-409C-BE32-E72D297353CC}">
              <c16:uniqueId val="{0000000C-5DCD-4394-AA4C-9BD0322769B1}"/>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GB" sz="2000"/>
              <a:t>SME Ltd</a:t>
            </a:r>
            <a:r>
              <a:rPr lang="en-GB" sz="2000" baseline="0"/>
              <a:t> Total </a:t>
            </a:r>
            <a:r>
              <a:rPr lang="en-GB" sz="2000"/>
              <a:t>Emissions tCO2e</a:t>
            </a:r>
            <a:r>
              <a:rPr lang="en-GB" sz="2000" baseline="0"/>
              <a:t> - </a:t>
            </a:r>
            <a:r>
              <a:rPr lang="en-GB" sz="2000"/>
              <a:t>Time Series</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SUMMARY!$A$3:$B$3</c:f>
              <c:strCache>
                <c:ptCount val="2"/>
                <c:pt idx="0">
                  <c:v>Buildings</c:v>
                </c:pt>
                <c:pt idx="1">
                  <c:v>Electricity</c:v>
                </c:pt>
              </c:strCache>
            </c:strRef>
          </c:tx>
          <c:spPr>
            <a:solidFill>
              <a:schemeClr val="accent1"/>
            </a:solidFill>
            <a:ln>
              <a:noFill/>
            </a:ln>
            <a:effectLst/>
          </c:spPr>
          <c:invertIfNegative val="0"/>
          <c:cat>
            <c:strRef>
              <c:f>SUMMARY!$D$1:$H$2</c:f>
              <c:strCache>
                <c:ptCount val="4"/>
                <c:pt idx="0">
                  <c:v>Year</c:v>
                </c:pt>
                <c:pt idx="1">
                  <c:v>Year</c:v>
                </c:pt>
                <c:pt idx="2">
                  <c:v>Year</c:v>
                </c:pt>
                <c:pt idx="3">
                  <c:v>Year</c:v>
                </c:pt>
              </c:strCache>
            </c:strRef>
          </c:cat>
          <c:val>
            <c:numRef>
              <c:f>SUMMARY!$D$3:$H$3</c:f>
              <c:numCache>
                <c:formatCode>General</c:formatCode>
                <c:ptCount val="5"/>
                <c:pt idx="0">
                  <c:v>6400</c:v>
                </c:pt>
                <c:pt idx="1">
                  <c:v>0</c:v>
                </c:pt>
                <c:pt idx="2">
                  <c:v>0</c:v>
                </c:pt>
                <c:pt idx="3">
                  <c:v>0</c:v>
                </c:pt>
              </c:numCache>
            </c:numRef>
          </c:val>
          <c:extLst>
            <c:ext xmlns:c16="http://schemas.microsoft.com/office/drawing/2014/chart" uri="{C3380CC4-5D6E-409C-BE32-E72D297353CC}">
              <c16:uniqueId val="{00000000-CD4F-4604-B96D-03640277BAD0}"/>
            </c:ext>
          </c:extLst>
        </c:ser>
        <c:ser>
          <c:idx val="1"/>
          <c:order val="1"/>
          <c:tx>
            <c:strRef>
              <c:f>SUMMARY!$A$4:$B$4</c:f>
              <c:strCache>
                <c:ptCount val="2"/>
                <c:pt idx="0">
                  <c:v>Buildings</c:v>
                </c:pt>
                <c:pt idx="1">
                  <c:v>Gas</c:v>
                </c:pt>
              </c:strCache>
            </c:strRef>
          </c:tx>
          <c:spPr>
            <a:solidFill>
              <a:schemeClr val="accent2"/>
            </a:solidFill>
            <a:ln>
              <a:noFill/>
            </a:ln>
            <a:effectLst/>
          </c:spPr>
          <c:invertIfNegative val="0"/>
          <c:cat>
            <c:strRef>
              <c:f>SUMMARY!$D$1:$H$2</c:f>
              <c:strCache>
                <c:ptCount val="4"/>
                <c:pt idx="0">
                  <c:v>Year</c:v>
                </c:pt>
                <c:pt idx="1">
                  <c:v>Year</c:v>
                </c:pt>
                <c:pt idx="2">
                  <c:v>Year</c:v>
                </c:pt>
                <c:pt idx="3">
                  <c:v>Year</c:v>
                </c:pt>
              </c:strCache>
            </c:strRef>
          </c:cat>
          <c:val>
            <c:numRef>
              <c:f>SUMMARY!$D$4:$H$4</c:f>
              <c:numCache>
                <c:formatCode>General</c:formatCode>
                <c:ptCount val="5"/>
                <c:pt idx="0">
                  <c:v>1840</c:v>
                </c:pt>
                <c:pt idx="1">
                  <c:v>0</c:v>
                </c:pt>
                <c:pt idx="2">
                  <c:v>0</c:v>
                </c:pt>
                <c:pt idx="3">
                  <c:v>0</c:v>
                </c:pt>
              </c:numCache>
            </c:numRef>
          </c:val>
          <c:extLst>
            <c:ext xmlns:c16="http://schemas.microsoft.com/office/drawing/2014/chart" uri="{C3380CC4-5D6E-409C-BE32-E72D297353CC}">
              <c16:uniqueId val="{00000001-CD4F-4604-B96D-03640277BAD0}"/>
            </c:ext>
          </c:extLst>
        </c:ser>
        <c:ser>
          <c:idx val="2"/>
          <c:order val="2"/>
          <c:tx>
            <c:strRef>
              <c:f>SUMMARY!$A$6:$B$6</c:f>
              <c:strCache>
                <c:ptCount val="2"/>
                <c:pt idx="0">
                  <c:v>Buildings</c:v>
                </c:pt>
                <c:pt idx="1">
                  <c:v>Refrigerant/Aircon Emissions</c:v>
                </c:pt>
              </c:strCache>
            </c:strRef>
          </c:tx>
          <c:spPr>
            <a:solidFill>
              <a:schemeClr val="accent3"/>
            </a:solidFill>
            <a:ln>
              <a:noFill/>
            </a:ln>
            <a:effectLst/>
          </c:spPr>
          <c:invertIfNegative val="0"/>
          <c:cat>
            <c:strRef>
              <c:f>SUMMARY!$D$1:$H$2</c:f>
              <c:strCache>
                <c:ptCount val="4"/>
                <c:pt idx="0">
                  <c:v>Year</c:v>
                </c:pt>
                <c:pt idx="1">
                  <c:v>Year</c:v>
                </c:pt>
                <c:pt idx="2">
                  <c:v>Year</c:v>
                </c:pt>
                <c:pt idx="3">
                  <c:v>Year</c:v>
                </c:pt>
              </c:strCache>
            </c:strRef>
          </c:cat>
          <c:val>
            <c:numRef>
              <c:f>SUMMARY!$D$6:$H$6</c:f>
              <c:numCache>
                <c:formatCode>General</c:formatCode>
                <c:ptCount val="5"/>
              </c:numCache>
            </c:numRef>
          </c:val>
          <c:extLst>
            <c:ext xmlns:c16="http://schemas.microsoft.com/office/drawing/2014/chart" uri="{C3380CC4-5D6E-409C-BE32-E72D297353CC}">
              <c16:uniqueId val="{00000002-CD4F-4604-B96D-03640277BAD0}"/>
            </c:ext>
          </c:extLst>
        </c:ser>
        <c:ser>
          <c:idx val="3"/>
          <c:order val="3"/>
          <c:tx>
            <c:strRef>
              <c:f>SUMMARY!$A$7:$B$7</c:f>
              <c:strCache>
                <c:ptCount val="2"/>
                <c:pt idx="0">
                  <c:v>Travel</c:v>
                </c:pt>
                <c:pt idx="1">
                  <c:v>Commute</c:v>
                </c:pt>
              </c:strCache>
            </c:strRef>
          </c:tx>
          <c:spPr>
            <a:solidFill>
              <a:schemeClr val="accent4"/>
            </a:solidFill>
            <a:ln>
              <a:noFill/>
            </a:ln>
            <a:effectLst/>
          </c:spPr>
          <c:invertIfNegative val="0"/>
          <c:cat>
            <c:strRef>
              <c:f>SUMMARY!$D$1:$H$2</c:f>
              <c:strCache>
                <c:ptCount val="4"/>
                <c:pt idx="0">
                  <c:v>Year</c:v>
                </c:pt>
                <c:pt idx="1">
                  <c:v>Year</c:v>
                </c:pt>
                <c:pt idx="2">
                  <c:v>Year</c:v>
                </c:pt>
                <c:pt idx="3">
                  <c:v>Year</c:v>
                </c:pt>
              </c:strCache>
            </c:strRef>
          </c:cat>
          <c:val>
            <c:numRef>
              <c:f>SUMMARY!$D$7:$H$7</c:f>
              <c:numCache>
                <c:formatCode>General</c:formatCode>
                <c:ptCount val="5"/>
                <c:pt idx="0" formatCode="0">
                  <c:v>8716.0560000000005</c:v>
                </c:pt>
                <c:pt idx="1">
                  <c:v>0</c:v>
                </c:pt>
                <c:pt idx="2">
                  <c:v>0</c:v>
                </c:pt>
                <c:pt idx="3">
                  <c:v>0</c:v>
                </c:pt>
              </c:numCache>
            </c:numRef>
          </c:val>
          <c:extLst>
            <c:ext xmlns:c16="http://schemas.microsoft.com/office/drawing/2014/chart" uri="{C3380CC4-5D6E-409C-BE32-E72D297353CC}">
              <c16:uniqueId val="{00000003-CD4F-4604-B96D-03640277BAD0}"/>
            </c:ext>
          </c:extLst>
        </c:ser>
        <c:ser>
          <c:idx val="4"/>
          <c:order val="4"/>
          <c:tx>
            <c:strRef>
              <c:f>SUMMARY!$A$8:$B$8</c:f>
              <c:strCache>
                <c:ptCount val="2"/>
                <c:pt idx="0">
                  <c:v>Travel</c:v>
                </c:pt>
                <c:pt idx="1">
                  <c:v>Business Travel (Company vehicles)</c:v>
                </c:pt>
              </c:strCache>
            </c:strRef>
          </c:tx>
          <c:spPr>
            <a:solidFill>
              <a:schemeClr val="accent5"/>
            </a:solidFill>
            <a:ln>
              <a:noFill/>
            </a:ln>
            <a:effectLst/>
          </c:spPr>
          <c:invertIfNegative val="0"/>
          <c:cat>
            <c:strRef>
              <c:f>SUMMARY!$D$1:$H$2</c:f>
              <c:strCache>
                <c:ptCount val="4"/>
                <c:pt idx="0">
                  <c:v>Year</c:v>
                </c:pt>
                <c:pt idx="1">
                  <c:v>Year</c:v>
                </c:pt>
                <c:pt idx="2">
                  <c:v>Year</c:v>
                </c:pt>
                <c:pt idx="3">
                  <c:v>Year</c:v>
                </c:pt>
              </c:strCache>
            </c:strRef>
          </c:cat>
          <c:val>
            <c:numRef>
              <c:f>SUMMARY!$D$8:$H$8</c:f>
              <c:numCache>
                <c:formatCode>General</c:formatCode>
                <c:ptCount val="5"/>
                <c:pt idx="0">
                  <c:v>94800</c:v>
                </c:pt>
                <c:pt idx="1">
                  <c:v>0</c:v>
                </c:pt>
                <c:pt idx="2">
                  <c:v>0</c:v>
                </c:pt>
                <c:pt idx="3">
                  <c:v>0</c:v>
                </c:pt>
              </c:numCache>
            </c:numRef>
          </c:val>
          <c:extLst>
            <c:ext xmlns:c16="http://schemas.microsoft.com/office/drawing/2014/chart" uri="{C3380CC4-5D6E-409C-BE32-E72D297353CC}">
              <c16:uniqueId val="{00000004-CD4F-4604-B96D-03640277BAD0}"/>
            </c:ext>
          </c:extLst>
        </c:ser>
        <c:ser>
          <c:idx val="5"/>
          <c:order val="5"/>
          <c:tx>
            <c:strRef>
              <c:f>SUMMARY!$A$10:$B$10</c:f>
              <c:strCache>
                <c:ptCount val="2"/>
                <c:pt idx="0">
                  <c:v>Travel</c:v>
                </c:pt>
                <c:pt idx="1">
                  <c:v>Air travel</c:v>
                </c:pt>
              </c:strCache>
            </c:strRef>
          </c:tx>
          <c:spPr>
            <a:solidFill>
              <a:schemeClr val="accent6"/>
            </a:solidFill>
            <a:ln>
              <a:noFill/>
            </a:ln>
            <a:effectLst/>
          </c:spPr>
          <c:invertIfNegative val="0"/>
          <c:cat>
            <c:strRef>
              <c:f>SUMMARY!$D$1:$H$2</c:f>
              <c:strCache>
                <c:ptCount val="4"/>
                <c:pt idx="0">
                  <c:v>Year</c:v>
                </c:pt>
                <c:pt idx="1">
                  <c:v>Year</c:v>
                </c:pt>
                <c:pt idx="2">
                  <c:v>Year</c:v>
                </c:pt>
                <c:pt idx="3">
                  <c:v>Year</c:v>
                </c:pt>
              </c:strCache>
            </c:strRef>
          </c:cat>
          <c:val>
            <c:numRef>
              <c:f>SUMMARY!$D$10:$H$10</c:f>
              <c:numCache>
                <c:formatCode>General</c:formatCode>
                <c:ptCount val="5"/>
                <c:pt idx="0">
                  <c:v>7750</c:v>
                </c:pt>
                <c:pt idx="1">
                  <c:v>0</c:v>
                </c:pt>
                <c:pt idx="2">
                  <c:v>0</c:v>
                </c:pt>
                <c:pt idx="3">
                  <c:v>0</c:v>
                </c:pt>
              </c:numCache>
            </c:numRef>
          </c:val>
          <c:extLst>
            <c:ext xmlns:c16="http://schemas.microsoft.com/office/drawing/2014/chart" uri="{C3380CC4-5D6E-409C-BE32-E72D297353CC}">
              <c16:uniqueId val="{00000005-CD4F-4604-B96D-03640277BAD0}"/>
            </c:ext>
          </c:extLst>
        </c:ser>
        <c:dLbls>
          <c:showLegendKey val="0"/>
          <c:showVal val="0"/>
          <c:showCatName val="0"/>
          <c:showSerName val="0"/>
          <c:showPercent val="0"/>
          <c:showBubbleSize val="0"/>
        </c:dLbls>
        <c:gapWidth val="150"/>
        <c:overlap val="100"/>
        <c:axId val="523372112"/>
        <c:axId val="523367848"/>
      </c:barChart>
      <c:catAx>
        <c:axId val="52337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23367848"/>
        <c:crosses val="autoZero"/>
        <c:auto val="1"/>
        <c:lblAlgn val="ctr"/>
        <c:lblOffset val="100"/>
        <c:noMultiLvlLbl val="0"/>
      </c:catAx>
      <c:valAx>
        <c:axId val="523367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23372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383BCF9-33B7-48F4-9409-1E4B7815FBC4}">
  <sheetPr/>
  <sheetViews>
    <sheetView zoomScale="90"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7C20FEB-4BDC-4620-9EE4-726048528C79}">
  <sheetPr/>
  <sheetViews>
    <sheetView zoomScale="9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9222" cy="6074833"/>
    <xdr:graphicFrame macro="">
      <xdr:nvGraphicFramePr>
        <xdr:cNvPr id="2" name="Chart 1">
          <a:extLst>
            <a:ext uri="{FF2B5EF4-FFF2-40B4-BE49-F238E27FC236}">
              <a16:creationId xmlns:a16="http://schemas.microsoft.com/office/drawing/2014/main" id="{A84A1625-0249-4CCF-AE0E-EE79265C4BA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9222" cy="6074833"/>
    <xdr:graphicFrame macro="">
      <xdr:nvGraphicFramePr>
        <xdr:cNvPr id="2" name="Chart 1">
          <a:extLst>
            <a:ext uri="{FF2B5EF4-FFF2-40B4-BE49-F238E27FC236}">
              <a16:creationId xmlns:a16="http://schemas.microsoft.com/office/drawing/2014/main" id="{2852F1AD-BFDF-480A-B76C-225C1353421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f0c6d4769bf6b616/Documents/Home/Environment/Woking%20Action/2018_conversion_factors_2018_-_full_set__for_advanced_users__v0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What's new"/>
      <sheetName val="Index"/>
      <sheetName val="Fuels"/>
      <sheetName val="Bioenergy"/>
      <sheetName val="Refrigerant &amp; other"/>
      <sheetName val="Passenger vehicles"/>
      <sheetName val="Delivery vehicles"/>
      <sheetName val="UK electricity"/>
      <sheetName val="Overseas electricity"/>
      <sheetName val="UK electricity for EVs"/>
      <sheetName val="Heat and steam"/>
      <sheetName val="WTT- fuels"/>
      <sheetName val="WTT- bioenergy"/>
      <sheetName val="Transmission and distribution"/>
      <sheetName val="UK electricity T&amp;D for EVs"/>
      <sheetName val="WTT- UK &amp; overseas elec"/>
      <sheetName val="WTT- heat and steam"/>
      <sheetName val="Water supply"/>
      <sheetName val="Water treatment"/>
      <sheetName val="Material use"/>
      <sheetName val="Waste disposal"/>
      <sheetName val="Business travel- air"/>
      <sheetName val="WTT- business travel- air"/>
      <sheetName val="Business travel- sea"/>
      <sheetName val="WTT- business travel- sea"/>
      <sheetName val="Business travel- land"/>
      <sheetName val="WTT- pass vehs &amp; travel- land"/>
      <sheetName val="Freighting goods"/>
      <sheetName val="WTT- delivery vehs &amp; freight"/>
      <sheetName val="Hotel stay"/>
      <sheetName val="Managed assets- electricity"/>
      <sheetName val="Managed assets- vehicles"/>
      <sheetName val="Outside of scopes"/>
      <sheetName val="Conversions"/>
      <sheetName val="Fuel properties"/>
    </sheetNames>
    <sheetDataSet>
      <sheetData sheetId="0">
        <row r="6">
          <cell r="E6">
            <v>2018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23B2B-64A9-486C-A06B-FEA72B639BB0}">
  <dimension ref="A1:N23"/>
  <sheetViews>
    <sheetView tabSelected="1" workbookViewId="0"/>
  </sheetViews>
  <sheetFormatPr defaultRowHeight="14.5" x14ac:dyDescent="0.35"/>
  <cols>
    <col min="1" max="1" width="23.36328125" customWidth="1"/>
  </cols>
  <sheetData>
    <row r="1" spans="1:14" x14ac:dyDescent="0.35">
      <c r="A1" s="27" t="s">
        <v>100</v>
      </c>
      <c r="B1" s="27"/>
      <c r="C1" s="27"/>
      <c r="D1" s="27"/>
      <c r="E1" s="27"/>
      <c r="F1" s="27"/>
    </row>
    <row r="2" spans="1:14" x14ac:dyDescent="0.35">
      <c r="A2" s="5" t="s">
        <v>78</v>
      </c>
      <c r="B2" t="s">
        <v>102</v>
      </c>
    </row>
    <row r="4" spans="1:14" x14ac:dyDescent="0.35">
      <c r="A4" s="5" t="s">
        <v>79</v>
      </c>
      <c r="B4" t="s">
        <v>101</v>
      </c>
    </row>
    <row r="6" spans="1:14" x14ac:dyDescent="0.35">
      <c r="A6" s="5" t="s">
        <v>109</v>
      </c>
      <c r="B6" t="s">
        <v>111</v>
      </c>
    </row>
    <row r="7" spans="1:14" x14ac:dyDescent="0.35">
      <c r="A7" s="5"/>
      <c r="B7" t="s">
        <v>110</v>
      </c>
    </row>
    <row r="8" spans="1:14" x14ac:dyDescent="0.35">
      <c r="B8" t="s">
        <v>115</v>
      </c>
    </row>
    <row r="10" spans="1:14" x14ac:dyDescent="0.35">
      <c r="A10" s="5" t="s">
        <v>98</v>
      </c>
      <c r="B10" t="s">
        <v>112</v>
      </c>
    </row>
    <row r="11" spans="1:14" x14ac:dyDescent="0.35">
      <c r="A11" s="5"/>
      <c r="B11" t="s">
        <v>163</v>
      </c>
    </row>
    <row r="12" spans="1:14" x14ac:dyDescent="0.35">
      <c r="B12" t="s">
        <v>162</v>
      </c>
      <c r="N12" s="9"/>
    </row>
    <row r="13" spans="1:14" x14ac:dyDescent="0.35">
      <c r="B13" t="s">
        <v>164</v>
      </c>
      <c r="N13" s="9"/>
    </row>
    <row r="14" spans="1:14" x14ac:dyDescent="0.35">
      <c r="B14" t="s">
        <v>165</v>
      </c>
    </row>
    <row r="16" spans="1:14" x14ac:dyDescent="0.35">
      <c r="A16" s="5" t="s">
        <v>99</v>
      </c>
      <c r="B16" t="s">
        <v>113</v>
      </c>
    </row>
    <row r="17" spans="1:2" x14ac:dyDescent="0.35">
      <c r="B17" t="s">
        <v>114</v>
      </c>
    </row>
    <row r="19" spans="1:2" x14ac:dyDescent="0.35">
      <c r="A19" t="s">
        <v>84</v>
      </c>
    </row>
    <row r="20" spans="1:2" x14ac:dyDescent="0.35">
      <c r="A20" t="s">
        <v>80</v>
      </c>
    </row>
    <row r="21" spans="1:2" x14ac:dyDescent="0.35">
      <c r="A21" t="s">
        <v>81</v>
      </c>
    </row>
    <row r="23" spans="1:2" x14ac:dyDescent="0.35">
      <c r="A23" t="s">
        <v>83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CA35-481A-4706-95AE-9802348CAFEC}">
  <sheetPr>
    <tabColor theme="7" tint="0.59999389629810485"/>
  </sheetPr>
  <dimension ref="A1:Q19"/>
  <sheetViews>
    <sheetView workbookViewId="0">
      <selection activeCell="E8" sqref="E8"/>
    </sheetView>
  </sheetViews>
  <sheetFormatPr defaultRowHeight="14.5" x14ac:dyDescent="0.35"/>
  <cols>
    <col min="1" max="1" width="18.08984375" customWidth="1"/>
    <col min="2" max="2" width="14.81640625" customWidth="1"/>
    <col min="3" max="3" width="10.81640625" customWidth="1"/>
    <col min="4" max="4" width="7.81640625" customWidth="1"/>
    <col min="6" max="6" width="10.453125" bestFit="1" customWidth="1"/>
    <col min="10" max="10" width="10.453125" bestFit="1" customWidth="1"/>
    <col min="14" max="14" width="10" bestFit="1" customWidth="1"/>
  </cols>
  <sheetData>
    <row r="1" spans="1:17" x14ac:dyDescent="0.35">
      <c r="B1" s="80" t="s">
        <v>11</v>
      </c>
      <c r="C1" s="80"/>
      <c r="D1" s="80"/>
      <c r="E1" s="80"/>
      <c r="F1" s="81" t="s">
        <v>11</v>
      </c>
      <c r="G1" s="82"/>
      <c r="H1" s="82"/>
      <c r="I1" s="82"/>
      <c r="J1" s="80" t="s">
        <v>11</v>
      </c>
      <c r="K1" s="80"/>
      <c r="L1" s="80"/>
      <c r="M1" s="80"/>
      <c r="N1" s="81" t="s">
        <v>11</v>
      </c>
      <c r="O1" s="82"/>
      <c r="P1" s="82"/>
      <c r="Q1" s="82"/>
    </row>
    <row r="2" spans="1:17" x14ac:dyDescent="0.35">
      <c r="A2" s="5" t="s">
        <v>61</v>
      </c>
      <c r="B2" t="s">
        <v>62</v>
      </c>
      <c r="C2" t="s">
        <v>64</v>
      </c>
      <c r="D2" t="s">
        <v>63</v>
      </c>
      <c r="E2" t="s">
        <v>15</v>
      </c>
      <c r="F2" s="7" t="s">
        <v>116</v>
      </c>
      <c r="G2" s="15" t="s">
        <v>64</v>
      </c>
      <c r="H2" s="15" t="s">
        <v>63</v>
      </c>
      <c r="I2" s="15" t="s">
        <v>15</v>
      </c>
      <c r="J2" s="7" t="s">
        <v>116</v>
      </c>
      <c r="K2" s="15" t="s">
        <v>64</v>
      </c>
      <c r="L2" s="15" t="s">
        <v>63</v>
      </c>
      <c r="M2" s="15" t="s">
        <v>15</v>
      </c>
      <c r="N2" s="7" t="s">
        <v>116</v>
      </c>
      <c r="O2" s="15" t="s">
        <v>64</v>
      </c>
      <c r="P2" s="15" t="s">
        <v>63</v>
      </c>
      <c r="Q2" s="15" t="s">
        <v>15</v>
      </c>
    </row>
    <row r="3" spans="1:17" x14ac:dyDescent="0.35">
      <c r="A3" s="7" t="s">
        <v>54</v>
      </c>
      <c r="B3" s="2">
        <v>500</v>
      </c>
      <c r="C3" s="2">
        <v>400</v>
      </c>
      <c r="D3" s="28">
        <v>62</v>
      </c>
      <c r="E3">
        <f>B3*C3*D3/1000</f>
        <v>12400</v>
      </c>
      <c r="F3" s="13"/>
      <c r="G3" s="36"/>
      <c r="H3" s="28">
        <v>62</v>
      </c>
      <c r="I3" s="15">
        <f>F3*G3*H3/1000</f>
        <v>0</v>
      </c>
      <c r="J3" s="13"/>
      <c r="K3" s="36"/>
      <c r="L3" s="28">
        <v>62</v>
      </c>
      <c r="M3" s="15">
        <f>J3*K3*L3/1000</f>
        <v>0</v>
      </c>
      <c r="N3" s="13"/>
      <c r="O3" s="36"/>
      <c r="P3" s="28">
        <v>62</v>
      </c>
      <c r="Q3" s="15">
        <f>N3*O3*P3/1000</f>
        <v>0</v>
      </c>
    </row>
    <row r="4" spans="1:17" x14ac:dyDescent="0.35">
      <c r="A4" s="7" t="s">
        <v>55</v>
      </c>
      <c r="B4" s="2">
        <v>200</v>
      </c>
      <c r="C4" s="2">
        <v>700</v>
      </c>
      <c r="D4" s="28">
        <v>22</v>
      </c>
      <c r="E4">
        <f>B4*C4*D4/1000</f>
        <v>3080</v>
      </c>
      <c r="F4" s="13"/>
      <c r="G4" s="36"/>
      <c r="H4" s="28">
        <v>22</v>
      </c>
      <c r="I4" s="15">
        <f>F4*G4*H4/1000</f>
        <v>0</v>
      </c>
      <c r="J4" s="13"/>
      <c r="K4" s="36"/>
      <c r="L4" s="28">
        <v>22</v>
      </c>
      <c r="M4" s="15">
        <f>J4*K4*L4/1000</f>
        <v>0</v>
      </c>
      <c r="N4" s="13"/>
      <c r="O4" s="36"/>
      <c r="P4" s="28">
        <v>22</v>
      </c>
      <c r="Q4" s="15">
        <f>N4*O4*P4/1000</f>
        <v>0</v>
      </c>
    </row>
    <row r="5" spans="1:17" x14ac:dyDescent="0.35">
      <c r="A5" s="7" t="s">
        <v>59</v>
      </c>
      <c r="B5" s="2">
        <v>0</v>
      </c>
      <c r="C5" s="2"/>
      <c r="D5" s="28">
        <v>16</v>
      </c>
      <c r="E5">
        <f>B5*C5*D5/1000</f>
        <v>0</v>
      </c>
      <c r="F5" s="13"/>
      <c r="G5" s="36"/>
      <c r="H5" s="28">
        <v>16</v>
      </c>
      <c r="I5" s="15">
        <f>F5*G5*H5/1000</f>
        <v>0</v>
      </c>
      <c r="J5" s="13"/>
      <c r="K5" s="36"/>
      <c r="L5" s="28">
        <v>16</v>
      </c>
      <c r="M5" s="15">
        <f>J5*K5*L5/1000</f>
        <v>0</v>
      </c>
      <c r="N5" s="13"/>
      <c r="O5" s="36"/>
      <c r="P5" s="28">
        <v>16</v>
      </c>
      <c r="Q5" s="15">
        <f>N5*O5*P5/1000</f>
        <v>0</v>
      </c>
    </row>
    <row r="6" spans="1:17" x14ac:dyDescent="0.35">
      <c r="A6" s="15" t="s">
        <v>60</v>
      </c>
      <c r="B6" s="2">
        <v>100</v>
      </c>
      <c r="C6" s="2">
        <v>2500</v>
      </c>
      <c r="D6" s="28">
        <v>8.4</v>
      </c>
      <c r="E6">
        <f>B6*C6*D6/1000</f>
        <v>2100</v>
      </c>
      <c r="F6" s="13"/>
      <c r="G6" s="36"/>
      <c r="H6" s="28">
        <v>8.4</v>
      </c>
      <c r="I6" s="15">
        <f>F6*G6*H6/1000</f>
        <v>0</v>
      </c>
      <c r="J6" s="13"/>
      <c r="K6" s="36"/>
      <c r="L6" s="28">
        <v>8.4</v>
      </c>
      <c r="M6" s="15">
        <f>J6*K6*L6/1000</f>
        <v>0</v>
      </c>
      <c r="N6" s="13"/>
      <c r="O6" s="36"/>
      <c r="P6" s="28">
        <v>8.4</v>
      </c>
      <c r="Q6" s="15">
        <f>N6*O6*P6/1000</f>
        <v>0</v>
      </c>
    </row>
    <row r="7" spans="1:17" x14ac:dyDescent="0.35">
      <c r="A7" s="15"/>
      <c r="B7" s="2"/>
      <c r="C7" s="2"/>
      <c r="D7" s="15"/>
      <c r="F7" s="13"/>
      <c r="G7" s="36"/>
      <c r="H7" s="15"/>
      <c r="I7" s="15"/>
      <c r="J7" s="13"/>
      <c r="K7" s="36"/>
      <c r="L7" s="15"/>
      <c r="M7" s="15"/>
      <c r="N7" s="13"/>
      <c r="O7" s="36"/>
      <c r="P7" s="15"/>
      <c r="Q7" s="15"/>
    </row>
    <row r="8" spans="1:17" x14ac:dyDescent="0.35">
      <c r="A8" s="24" t="s">
        <v>5</v>
      </c>
      <c r="B8" s="25"/>
      <c r="C8" s="25"/>
      <c r="D8" s="25"/>
      <c r="E8" s="25">
        <f>SUM(E3:E7)</f>
        <v>17580</v>
      </c>
      <c r="F8" s="31"/>
      <c r="G8" s="25"/>
      <c r="H8" s="25"/>
      <c r="I8" s="25">
        <f>SUM(I3:I7)</f>
        <v>0</v>
      </c>
      <c r="J8" s="31"/>
      <c r="K8" s="25"/>
      <c r="L8" s="25"/>
      <c r="M8" s="25">
        <f>SUM(M3:M7)</f>
        <v>0</v>
      </c>
      <c r="N8" s="31"/>
      <c r="O8" s="25"/>
      <c r="P8" s="25"/>
      <c r="Q8" s="25">
        <f>SUM(Q3:Q7)</f>
        <v>0</v>
      </c>
    </row>
    <row r="10" spans="1:17" ht="15" thickBot="1" x14ac:dyDescent="0.4"/>
    <row r="11" spans="1:17" x14ac:dyDescent="0.35">
      <c r="A11" s="5" t="s">
        <v>47</v>
      </c>
      <c r="N11" s="65" t="s">
        <v>57</v>
      </c>
      <c r="O11" s="66"/>
      <c r="P11" s="67" t="s">
        <v>58</v>
      </c>
    </row>
    <row r="12" spans="1:17" x14ac:dyDescent="0.35">
      <c r="A12" s="5" t="s">
        <v>49</v>
      </c>
      <c r="N12" s="68" t="s">
        <v>54</v>
      </c>
      <c r="O12" s="15"/>
      <c r="P12" s="69">
        <v>62</v>
      </c>
    </row>
    <row r="13" spans="1:17" x14ac:dyDescent="0.35">
      <c r="A13" t="s">
        <v>48</v>
      </c>
      <c r="N13" s="68" t="s">
        <v>55</v>
      </c>
      <c r="O13" s="15"/>
      <c r="P13" s="69">
        <v>22</v>
      </c>
    </row>
    <row r="14" spans="1:17" x14ac:dyDescent="0.35">
      <c r="A14" s="23" t="s">
        <v>50</v>
      </c>
      <c r="N14" s="70" t="s">
        <v>59</v>
      </c>
      <c r="O14" s="15"/>
      <c r="P14" s="69">
        <v>16</v>
      </c>
    </row>
    <row r="15" spans="1:17" ht="15" thickBot="1" x14ac:dyDescent="0.4">
      <c r="A15" t="s">
        <v>199</v>
      </c>
      <c r="N15" s="71" t="s">
        <v>60</v>
      </c>
      <c r="O15" s="72"/>
      <c r="P15" s="73">
        <v>8.4</v>
      </c>
    </row>
    <row r="16" spans="1:17" x14ac:dyDescent="0.35">
      <c r="N16" t="s">
        <v>56</v>
      </c>
    </row>
    <row r="18" spans="1:1" x14ac:dyDescent="0.35">
      <c r="A18" t="s">
        <v>200</v>
      </c>
    </row>
    <row r="19" spans="1:1" x14ac:dyDescent="0.35">
      <c r="A19" t="s">
        <v>201</v>
      </c>
    </row>
  </sheetData>
  <mergeCells count="4">
    <mergeCell ref="B1:E1"/>
    <mergeCell ref="F1:I1"/>
    <mergeCell ref="J1:M1"/>
    <mergeCell ref="N1:Q1"/>
  </mergeCells>
  <phoneticPr fontId="6"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E79B-AF32-4C58-AAC0-FECB66B96394}">
  <dimension ref="A1:G17"/>
  <sheetViews>
    <sheetView workbookViewId="0">
      <selection activeCell="G17" sqref="G17"/>
    </sheetView>
  </sheetViews>
  <sheetFormatPr defaultRowHeight="14.5" x14ac:dyDescent="0.35"/>
  <cols>
    <col min="1" max="1" width="13.36328125" bestFit="1" customWidth="1"/>
    <col min="2" max="2" width="34.453125" bestFit="1" customWidth="1"/>
    <col min="3" max="3" width="6.08984375" customWidth="1"/>
  </cols>
  <sheetData>
    <row r="1" spans="1:7" x14ac:dyDescent="0.35">
      <c r="C1" t="s">
        <v>82</v>
      </c>
      <c r="D1" t="s">
        <v>11</v>
      </c>
      <c r="E1" t="s">
        <v>11</v>
      </c>
      <c r="F1" t="s">
        <v>11</v>
      </c>
      <c r="G1" t="s">
        <v>11</v>
      </c>
    </row>
    <row r="3" spans="1:7" x14ac:dyDescent="0.35">
      <c r="A3" s="5" t="s">
        <v>32</v>
      </c>
      <c r="B3" t="s">
        <v>7</v>
      </c>
      <c r="C3">
        <v>2</v>
      </c>
      <c r="D3">
        <f>Buildings!E19</f>
        <v>6400</v>
      </c>
      <c r="E3">
        <f>Buildings!G19</f>
        <v>0</v>
      </c>
      <c r="F3">
        <f>Buildings!I19</f>
        <v>0</v>
      </c>
      <c r="G3">
        <f>Buildings!K19</f>
        <v>0</v>
      </c>
    </row>
    <row r="4" spans="1:7" x14ac:dyDescent="0.35">
      <c r="A4" s="5" t="s">
        <v>32</v>
      </c>
      <c r="B4" t="s">
        <v>17</v>
      </c>
      <c r="C4">
        <v>1</v>
      </c>
      <c r="D4">
        <f>Buildings!E20</f>
        <v>1840</v>
      </c>
      <c r="E4">
        <f>Buildings!G20</f>
        <v>0</v>
      </c>
      <c r="F4">
        <f>Buildings!I20</f>
        <v>0</v>
      </c>
      <c r="G4">
        <f>Buildings!K20</f>
        <v>0</v>
      </c>
    </row>
    <row r="5" spans="1:7" x14ac:dyDescent="0.35">
      <c r="A5" s="5" t="s">
        <v>32</v>
      </c>
      <c r="B5" t="s">
        <v>117</v>
      </c>
      <c r="C5">
        <v>1</v>
      </c>
      <c r="D5">
        <f>Refrigerants!D19</f>
        <v>3071.4</v>
      </c>
      <c r="E5">
        <f>Refrigerants!F19</f>
        <v>0</v>
      </c>
      <c r="F5">
        <f>Refrigerants!H19</f>
        <v>0</v>
      </c>
      <c r="G5">
        <f>Refrigerants!J19</f>
        <v>0</v>
      </c>
    </row>
    <row r="7" spans="1:7" x14ac:dyDescent="0.35">
      <c r="A7" s="5" t="s">
        <v>33</v>
      </c>
      <c r="B7" t="s">
        <v>34</v>
      </c>
      <c r="C7">
        <v>3</v>
      </c>
      <c r="D7" s="22">
        <f>Commuting!E19</f>
        <v>8716.0560000000005</v>
      </c>
      <c r="E7">
        <f>Commuting!I19</f>
        <v>0</v>
      </c>
      <c r="F7">
        <f>Commuting!M19</f>
        <v>0</v>
      </c>
      <c r="G7">
        <f>Commuting!Q19</f>
        <v>0</v>
      </c>
    </row>
    <row r="8" spans="1:7" x14ac:dyDescent="0.35">
      <c r="A8" s="5" t="s">
        <v>33</v>
      </c>
      <c r="B8" t="s">
        <v>93</v>
      </c>
      <c r="C8">
        <v>1</v>
      </c>
      <c r="D8">
        <f>Travel!E10</f>
        <v>94800</v>
      </c>
      <c r="E8">
        <f>Travel!H10</f>
        <v>0</v>
      </c>
      <c r="F8">
        <f>Travel!K10</f>
        <v>0</v>
      </c>
      <c r="G8">
        <f>Travel!N10</f>
        <v>0</v>
      </c>
    </row>
    <row r="9" spans="1:7" x14ac:dyDescent="0.35">
      <c r="A9" s="5" t="s">
        <v>33</v>
      </c>
      <c r="B9" t="s">
        <v>94</v>
      </c>
      <c r="C9">
        <v>3</v>
      </c>
      <c r="D9">
        <f>Travel!E19</f>
        <v>62400</v>
      </c>
      <c r="E9">
        <f>Travel!H19</f>
        <v>0</v>
      </c>
      <c r="F9">
        <f>Travel!K19</f>
        <v>0</v>
      </c>
      <c r="G9">
        <f>Travel!N19</f>
        <v>0</v>
      </c>
    </row>
    <row r="10" spans="1:7" x14ac:dyDescent="0.35">
      <c r="A10" s="5" t="s">
        <v>33</v>
      </c>
      <c r="B10" t="s">
        <v>35</v>
      </c>
      <c r="C10">
        <v>3</v>
      </c>
      <c r="D10">
        <f>Travel!E25</f>
        <v>7750</v>
      </c>
      <c r="E10">
        <f>Travel!H25</f>
        <v>0</v>
      </c>
      <c r="F10">
        <f>Travel!K25</f>
        <v>0</v>
      </c>
      <c r="G10">
        <f>Travel!N25</f>
        <v>0</v>
      </c>
    </row>
    <row r="12" spans="1:7" x14ac:dyDescent="0.35">
      <c r="A12" s="5" t="s">
        <v>95</v>
      </c>
      <c r="C12">
        <v>1</v>
      </c>
      <c r="D12">
        <f>'Own Delivs'!G24</f>
        <v>1532600</v>
      </c>
      <c r="E12">
        <f>'Own Delivs'!M24</f>
        <v>0</v>
      </c>
      <c r="F12">
        <f>'Own Delivs'!S24</f>
        <v>0</v>
      </c>
      <c r="G12">
        <f>'Own Delivs'!Y24</f>
        <v>0</v>
      </c>
    </row>
    <row r="13" spans="1:7" x14ac:dyDescent="0.35">
      <c r="A13" s="5" t="s">
        <v>96</v>
      </c>
      <c r="C13">
        <v>3</v>
      </c>
      <c r="D13">
        <f>'3P Logistics'!E8</f>
        <v>17580</v>
      </c>
      <c r="E13">
        <f>'3P Logistics'!I8</f>
        <v>0</v>
      </c>
      <c r="F13">
        <f>'3P Logistics'!M8</f>
        <v>0</v>
      </c>
      <c r="G13">
        <f>'3P Logistics'!Q8</f>
        <v>0</v>
      </c>
    </row>
    <row r="14" spans="1:7" x14ac:dyDescent="0.35">
      <c r="A14" s="5"/>
    </row>
    <row r="15" spans="1:7" x14ac:dyDescent="0.35">
      <c r="A15" t="s">
        <v>6</v>
      </c>
      <c r="D15">
        <f>D4+D8+D12+D5</f>
        <v>1632311.4</v>
      </c>
      <c r="E15">
        <f t="shared" ref="E15:G15" si="0">E4+E8+E12+E5</f>
        <v>0</v>
      </c>
      <c r="F15">
        <f t="shared" si="0"/>
        <v>0</v>
      </c>
      <c r="G15">
        <f t="shared" si="0"/>
        <v>0</v>
      </c>
    </row>
    <row r="16" spans="1:7" x14ac:dyDescent="0.35">
      <c r="A16" t="s">
        <v>4</v>
      </c>
      <c r="D16">
        <f>D3</f>
        <v>6400</v>
      </c>
      <c r="E16">
        <f t="shared" ref="E16:G16" si="1">E3</f>
        <v>0</v>
      </c>
      <c r="F16">
        <f t="shared" si="1"/>
        <v>0</v>
      </c>
      <c r="G16">
        <f t="shared" si="1"/>
        <v>0</v>
      </c>
    </row>
    <row r="17" spans="1:7" x14ac:dyDescent="0.35">
      <c r="A17" t="s">
        <v>74</v>
      </c>
      <c r="D17" s="22">
        <f>D7+D9+D10+D13</f>
        <v>96446.055999999997</v>
      </c>
      <c r="E17" s="22">
        <f t="shared" ref="E17:G17" si="2">E7+E9+E10+E13</f>
        <v>0</v>
      </c>
      <c r="F17" s="22">
        <f t="shared" si="2"/>
        <v>0</v>
      </c>
      <c r="G17" s="22">
        <f t="shared" si="2"/>
        <v>0</v>
      </c>
    </row>
  </sheetData>
  <pageMargins left="0.7" right="0.7" top="0.75" bottom="0.75" header="0.3" footer="0.3"/>
  <pageSetup paperSize="9" orientation="portrait"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AF144-A928-41E1-98DC-E663061EDE6D}">
  <sheetPr>
    <tabColor theme="7" tint="0.59999389629810485"/>
  </sheetPr>
  <dimension ref="A1:K20"/>
  <sheetViews>
    <sheetView workbookViewId="0">
      <selection activeCell="E20" sqref="E20"/>
    </sheetView>
  </sheetViews>
  <sheetFormatPr defaultRowHeight="14.5" x14ac:dyDescent="0.35"/>
  <cols>
    <col min="1" max="1" width="3.81640625" customWidth="1"/>
    <col min="2" max="2" width="25.1796875" customWidth="1"/>
    <col min="3" max="3" width="19.08984375" style="1" customWidth="1"/>
  </cols>
  <sheetData>
    <row r="1" spans="1:11" x14ac:dyDescent="0.35">
      <c r="C1" s="1" t="s">
        <v>13</v>
      </c>
      <c r="D1" t="s">
        <v>11</v>
      </c>
      <c r="F1" t="s">
        <v>11</v>
      </c>
      <c r="H1" t="s">
        <v>11</v>
      </c>
      <c r="J1" t="s">
        <v>11</v>
      </c>
    </row>
    <row r="2" spans="1:11" x14ac:dyDescent="0.35">
      <c r="A2" t="s">
        <v>3</v>
      </c>
      <c r="D2" t="s">
        <v>16</v>
      </c>
      <c r="E2" t="s">
        <v>15</v>
      </c>
      <c r="F2" t="s">
        <v>16</v>
      </c>
      <c r="G2" t="s">
        <v>15</v>
      </c>
      <c r="H2" t="s">
        <v>16</v>
      </c>
      <c r="I2" t="s">
        <v>15</v>
      </c>
      <c r="J2" t="s">
        <v>16</v>
      </c>
      <c r="K2" t="s">
        <v>15</v>
      </c>
    </row>
    <row r="3" spans="1:11" x14ac:dyDescent="0.35">
      <c r="B3" t="s">
        <v>12</v>
      </c>
      <c r="C3" s="1">
        <v>0.25600000000000001</v>
      </c>
      <c r="D3" s="2">
        <v>25000</v>
      </c>
      <c r="E3">
        <f>$C$3*D3</f>
        <v>6400</v>
      </c>
      <c r="F3" s="2"/>
      <c r="G3">
        <f>$C$3*F3</f>
        <v>0</v>
      </c>
      <c r="H3" s="2"/>
      <c r="I3">
        <f>$C$3*H3</f>
        <v>0</v>
      </c>
      <c r="J3" s="2"/>
      <c r="K3">
        <f>$C$3*J3</f>
        <v>0</v>
      </c>
    </row>
    <row r="4" spans="1:11" x14ac:dyDescent="0.35">
      <c r="B4" t="s">
        <v>14</v>
      </c>
      <c r="C4" s="1">
        <v>0.184</v>
      </c>
      <c r="D4" s="2">
        <v>10000</v>
      </c>
      <c r="E4">
        <f>$C$4*D4</f>
        <v>1840</v>
      </c>
      <c r="F4" s="2"/>
      <c r="G4">
        <f>$C$3*F4</f>
        <v>0</v>
      </c>
      <c r="H4" s="2"/>
      <c r="I4">
        <f>$C$3*H4</f>
        <v>0</v>
      </c>
      <c r="J4" s="2"/>
      <c r="K4">
        <f>$C$3*J4</f>
        <v>0</v>
      </c>
    </row>
    <row r="6" spans="1:11" x14ac:dyDescent="0.35">
      <c r="A6" t="s">
        <v>8</v>
      </c>
    </row>
    <row r="7" spans="1:11" x14ac:dyDescent="0.35">
      <c r="B7" t="s">
        <v>0</v>
      </c>
      <c r="C7" s="1">
        <v>0.25600000000000001</v>
      </c>
      <c r="D7" s="2"/>
      <c r="E7">
        <f>$C$7*D7</f>
        <v>0</v>
      </c>
      <c r="F7" s="2"/>
      <c r="G7">
        <f>$C$3*F7</f>
        <v>0</v>
      </c>
      <c r="H7" s="2"/>
      <c r="I7">
        <f>$C$3*H7</f>
        <v>0</v>
      </c>
      <c r="J7" s="2"/>
      <c r="K7">
        <f>$C$3*J7</f>
        <v>0</v>
      </c>
    </row>
    <row r="8" spans="1:11" x14ac:dyDescent="0.35">
      <c r="B8" t="s">
        <v>1</v>
      </c>
      <c r="C8" s="1">
        <v>0.184</v>
      </c>
      <c r="D8" s="2">
        <v>0</v>
      </c>
      <c r="E8">
        <f>$C$8*D8</f>
        <v>0</v>
      </c>
      <c r="F8" s="2"/>
      <c r="G8">
        <f>$C$3*F8</f>
        <v>0</v>
      </c>
      <c r="H8" s="2"/>
      <c r="I8">
        <f>$C$3*H8</f>
        <v>0</v>
      </c>
      <c r="J8" s="2"/>
      <c r="K8">
        <f>$C$3*J8</f>
        <v>0</v>
      </c>
    </row>
    <row r="10" spans="1:11" x14ac:dyDescent="0.35">
      <c r="A10" t="s">
        <v>9</v>
      </c>
    </row>
    <row r="11" spans="1:11" x14ac:dyDescent="0.35">
      <c r="B11" t="s">
        <v>0</v>
      </c>
      <c r="C11" s="1">
        <v>0.25600000000000001</v>
      </c>
      <c r="D11" s="2"/>
      <c r="E11">
        <f>$C$11*D11</f>
        <v>0</v>
      </c>
      <c r="F11" s="2"/>
      <c r="G11">
        <f>$C$3*F11</f>
        <v>0</v>
      </c>
      <c r="H11" s="2"/>
      <c r="I11">
        <f>$C$3*H11</f>
        <v>0</v>
      </c>
      <c r="J11" s="2"/>
      <c r="K11">
        <f>$C$3*J11</f>
        <v>0</v>
      </c>
    </row>
    <row r="12" spans="1:11" x14ac:dyDescent="0.35">
      <c r="B12" t="s">
        <v>1</v>
      </c>
      <c r="C12" s="1">
        <v>0.184</v>
      </c>
      <c r="D12" s="2"/>
      <c r="E12">
        <f>$C$12*D12</f>
        <v>0</v>
      </c>
      <c r="F12" s="2"/>
      <c r="G12">
        <f>$C$3*F12</f>
        <v>0</v>
      </c>
      <c r="H12" s="2"/>
      <c r="I12">
        <f>$C$3*H12</f>
        <v>0</v>
      </c>
      <c r="J12" s="2"/>
      <c r="K12">
        <f>$C$3*J12</f>
        <v>0</v>
      </c>
    </row>
    <row r="14" spans="1:11" x14ac:dyDescent="0.35">
      <c r="A14" t="s">
        <v>10</v>
      </c>
    </row>
    <row r="15" spans="1:11" x14ac:dyDescent="0.35">
      <c r="B15" t="s">
        <v>0</v>
      </c>
      <c r="C15" s="1">
        <v>0.25600000000000001</v>
      </c>
      <c r="D15" s="2"/>
      <c r="E15">
        <f>$C$15*D15</f>
        <v>0</v>
      </c>
      <c r="F15" s="2"/>
      <c r="G15">
        <f>$C$3*F15</f>
        <v>0</v>
      </c>
      <c r="H15" s="2"/>
      <c r="I15">
        <f>$C$3*H15</f>
        <v>0</v>
      </c>
      <c r="J15" s="2"/>
      <c r="K15">
        <f>$C$3*J15</f>
        <v>0</v>
      </c>
    </row>
    <row r="16" spans="1:11" x14ac:dyDescent="0.35">
      <c r="B16" t="s">
        <v>1</v>
      </c>
      <c r="C16" s="1">
        <v>0.184</v>
      </c>
      <c r="D16" s="2"/>
      <c r="E16">
        <f>$C$16*D16</f>
        <v>0</v>
      </c>
      <c r="F16" s="2"/>
      <c r="G16">
        <f>$C$3*F16</f>
        <v>0</v>
      </c>
      <c r="H16" s="2"/>
      <c r="I16">
        <f>$C$3*H16</f>
        <v>0</v>
      </c>
      <c r="J16" s="2"/>
      <c r="K16">
        <f>$C$3*J16</f>
        <v>0</v>
      </c>
    </row>
    <row r="18" spans="1:11" x14ac:dyDescent="0.35">
      <c r="A18" s="3" t="s">
        <v>5</v>
      </c>
      <c r="B18" s="3"/>
      <c r="C18" s="4"/>
      <c r="D18" s="3"/>
      <c r="E18" s="3"/>
      <c r="F18" s="3"/>
      <c r="G18" s="3"/>
      <c r="H18" s="3"/>
      <c r="I18" s="3"/>
      <c r="J18" s="3"/>
      <c r="K18" s="3"/>
    </row>
    <row r="19" spans="1:11" x14ac:dyDescent="0.35">
      <c r="B19" t="s">
        <v>0</v>
      </c>
      <c r="C19"/>
      <c r="D19">
        <f t="shared" ref="D19:G20" si="0">D3+D7+D11+D15</f>
        <v>25000</v>
      </c>
      <c r="E19">
        <f t="shared" si="0"/>
        <v>6400</v>
      </c>
      <c r="F19">
        <f t="shared" si="0"/>
        <v>0</v>
      </c>
      <c r="G19">
        <f t="shared" si="0"/>
        <v>0</v>
      </c>
      <c r="H19">
        <f t="shared" ref="H19:K19" si="1">H3+H7+H11+H15</f>
        <v>0</v>
      </c>
      <c r="I19">
        <f t="shared" si="1"/>
        <v>0</v>
      </c>
      <c r="J19">
        <f t="shared" si="1"/>
        <v>0</v>
      </c>
      <c r="K19">
        <f t="shared" si="1"/>
        <v>0</v>
      </c>
    </row>
    <row r="20" spans="1:11" x14ac:dyDescent="0.35">
      <c r="B20" t="s">
        <v>1</v>
      </c>
      <c r="C20"/>
      <c r="D20">
        <f t="shared" si="0"/>
        <v>10000</v>
      </c>
      <c r="E20">
        <f t="shared" si="0"/>
        <v>1840</v>
      </c>
      <c r="F20">
        <f t="shared" si="0"/>
        <v>0</v>
      </c>
      <c r="G20">
        <f t="shared" si="0"/>
        <v>0</v>
      </c>
      <c r="H20">
        <f t="shared" ref="H20:K20" si="2">H4+H8+H12+H16</f>
        <v>0</v>
      </c>
      <c r="I20">
        <f t="shared" si="2"/>
        <v>0</v>
      </c>
      <c r="J20">
        <f t="shared" si="2"/>
        <v>0</v>
      </c>
      <c r="K20">
        <f t="shared" si="2"/>
        <v>0</v>
      </c>
    </row>
  </sheetData>
  <pageMargins left="0.7" right="0.7" top="0.75" bottom="0.75" header="0.3" footer="0.3"/>
  <pageSetup paperSize="9" orientation="portrait"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03872-11DE-4896-B875-43530238FF6A}">
  <sheetPr>
    <tabColor theme="7" tint="0.59999389629810485"/>
  </sheetPr>
  <dimension ref="A1:J20"/>
  <sheetViews>
    <sheetView workbookViewId="0">
      <selection activeCell="D19" sqref="D19"/>
    </sheetView>
  </sheetViews>
  <sheetFormatPr defaultRowHeight="14.5" x14ac:dyDescent="0.35"/>
  <cols>
    <col min="2" max="2" width="10.08984375" customWidth="1"/>
    <col min="3" max="3" width="10.81640625" customWidth="1"/>
  </cols>
  <sheetData>
    <row r="1" spans="1:10" x14ac:dyDescent="0.35">
      <c r="A1" s="39" t="s">
        <v>131</v>
      </c>
    </row>
    <row r="2" spans="1:10" x14ac:dyDescent="0.35">
      <c r="A2" t="s">
        <v>118</v>
      </c>
    </row>
    <row r="3" spans="1:10" x14ac:dyDescent="0.35">
      <c r="A3" t="s">
        <v>130</v>
      </c>
    </row>
    <row r="4" spans="1:10" x14ac:dyDescent="0.35">
      <c r="A4" t="s">
        <v>129</v>
      </c>
    </row>
    <row r="6" spans="1:10" x14ac:dyDescent="0.35">
      <c r="C6" s="74" t="s">
        <v>11</v>
      </c>
      <c r="D6" s="75"/>
      <c r="E6" s="74" t="s">
        <v>11</v>
      </c>
      <c r="F6" s="75"/>
      <c r="G6" s="74" t="s">
        <v>11</v>
      </c>
      <c r="H6" s="75"/>
      <c r="I6" s="74" t="s">
        <v>11</v>
      </c>
      <c r="J6" s="75"/>
    </row>
    <row r="7" spans="1:10" x14ac:dyDescent="0.35">
      <c r="B7" s="5" t="s">
        <v>128</v>
      </c>
      <c r="C7" s="40" t="s">
        <v>192</v>
      </c>
      <c r="D7" s="41" t="s">
        <v>132</v>
      </c>
      <c r="E7" s="40" t="s">
        <v>192</v>
      </c>
      <c r="F7" s="41" t="s">
        <v>132</v>
      </c>
      <c r="G7" s="40" t="s">
        <v>192</v>
      </c>
      <c r="H7" s="41" t="s">
        <v>132</v>
      </c>
      <c r="I7" s="40" t="s">
        <v>192</v>
      </c>
      <c r="J7" s="41" t="s">
        <v>132</v>
      </c>
    </row>
    <row r="8" spans="1:10" x14ac:dyDescent="0.35">
      <c r="A8" t="s">
        <v>119</v>
      </c>
      <c r="B8">
        <v>1810</v>
      </c>
      <c r="C8" s="13">
        <v>0.3</v>
      </c>
      <c r="D8" s="15">
        <f>C8*$B8</f>
        <v>543</v>
      </c>
      <c r="E8" s="13"/>
      <c r="F8" s="15">
        <f>E8*$B8</f>
        <v>0</v>
      </c>
      <c r="G8" s="13"/>
      <c r="H8" s="15">
        <f>G8*$B8</f>
        <v>0</v>
      </c>
      <c r="I8" s="13"/>
      <c r="J8" s="15">
        <f>I8*$B8</f>
        <v>0</v>
      </c>
    </row>
    <row r="9" spans="1:10" x14ac:dyDescent="0.35">
      <c r="A9" t="s">
        <v>120</v>
      </c>
      <c r="B9">
        <v>1430</v>
      </c>
      <c r="C9" s="13"/>
      <c r="D9" s="15">
        <f t="shared" ref="D9:F14" si="0">C9*$B9</f>
        <v>0</v>
      </c>
      <c r="E9" s="13"/>
      <c r="F9" s="15">
        <f t="shared" si="0"/>
        <v>0</v>
      </c>
      <c r="G9" s="13"/>
      <c r="H9" s="15">
        <f t="shared" ref="H9" si="1">G9*$B9</f>
        <v>0</v>
      </c>
      <c r="I9" s="13"/>
      <c r="J9" s="15">
        <f t="shared" ref="J9" si="2">I9*$B9</f>
        <v>0</v>
      </c>
    </row>
    <row r="10" spans="1:10" x14ac:dyDescent="0.35">
      <c r="A10" t="s">
        <v>121</v>
      </c>
      <c r="B10">
        <v>3922</v>
      </c>
      <c r="C10" s="13"/>
      <c r="D10" s="15">
        <f t="shared" si="0"/>
        <v>0</v>
      </c>
      <c r="E10" s="13"/>
      <c r="F10" s="15">
        <f t="shared" si="0"/>
        <v>0</v>
      </c>
      <c r="G10" s="13"/>
      <c r="H10" s="15">
        <f t="shared" ref="H10" si="3">G10*$B10</f>
        <v>0</v>
      </c>
      <c r="I10" s="13"/>
      <c r="J10" s="15">
        <f t="shared" ref="J10" si="4">I10*$B10</f>
        <v>0</v>
      </c>
    </row>
    <row r="11" spans="1:10" x14ac:dyDescent="0.35">
      <c r="A11" t="s">
        <v>122</v>
      </c>
      <c r="B11">
        <v>2107</v>
      </c>
      <c r="C11" s="13">
        <v>1.2</v>
      </c>
      <c r="D11" s="15">
        <f t="shared" si="0"/>
        <v>2528.4</v>
      </c>
      <c r="E11" s="13"/>
      <c r="F11" s="15">
        <f t="shared" si="0"/>
        <v>0</v>
      </c>
      <c r="G11" s="13"/>
      <c r="H11" s="15">
        <f t="shared" ref="H11" si="5">G11*$B11</f>
        <v>0</v>
      </c>
      <c r="I11" s="13"/>
      <c r="J11" s="15">
        <f t="shared" ref="J11" si="6">I11*$B11</f>
        <v>0</v>
      </c>
    </row>
    <row r="12" spans="1:10" x14ac:dyDescent="0.35">
      <c r="A12" t="s">
        <v>123</v>
      </c>
      <c r="B12">
        <v>1774</v>
      </c>
      <c r="C12" s="13"/>
      <c r="D12" s="15">
        <f t="shared" si="0"/>
        <v>0</v>
      </c>
      <c r="E12" s="13"/>
      <c r="F12" s="15">
        <f t="shared" si="0"/>
        <v>0</v>
      </c>
      <c r="G12" s="13"/>
      <c r="H12" s="15">
        <f t="shared" ref="H12" si="7">G12*$B12</f>
        <v>0</v>
      </c>
      <c r="I12" s="13"/>
      <c r="J12" s="15">
        <f t="shared" ref="J12" si="8">I12*$B12</f>
        <v>0</v>
      </c>
    </row>
    <row r="13" spans="1:10" x14ac:dyDescent="0.35">
      <c r="A13" t="s">
        <v>124</v>
      </c>
      <c r="B13">
        <v>2301</v>
      </c>
      <c r="C13" s="13"/>
      <c r="D13" s="15">
        <f t="shared" si="0"/>
        <v>0</v>
      </c>
      <c r="E13" s="13"/>
      <c r="F13" s="15">
        <f t="shared" si="0"/>
        <v>0</v>
      </c>
      <c r="G13" s="13"/>
      <c r="H13" s="15">
        <f t="shared" ref="H13" si="9">G13*$B13</f>
        <v>0</v>
      </c>
      <c r="I13" s="13"/>
      <c r="J13" s="15">
        <f t="shared" ref="J13" si="10">I13*$B13</f>
        <v>0</v>
      </c>
    </row>
    <row r="14" spans="1:10" x14ac:dyDescent="0.35">
      <c r="A14" t="s">
        <v>125</v>
      </c>
      <c r="B14">
        <v>2088</v>
      </c>
      <c r="C14" s="13"/>
      <c r="D14" s="15">
        <f t="shared" si="0"/>
        <v>0</v>
      </c>
      <c r="E14" s="13"/>
      <c r="F14" s="15">
        <f t="shared" si="0"/>
        <v>0</v>
      </c>
      <c r="G14" s="13"/>
      <c r="H14" s="15">
        <f t="shared" ref="H14" si="11">G14*$B14</f>
        <v>0</v>
      </c>
      <c r="I14" s="13"/>
      <c r="J14" s="15">
        <f t="shared" ref="J14" si="12">I14*$B14</f>
        <v>0</v>
      </c>
    </row>
    <row r="16" spans="1:10" x14ac:dyDescent="0.35">
      <c r="A16" t="s">
        <v>126</v>
      </c>
    </row>
    <row r="17" spans="1:10" x14ac:dyDescent="0.35">
      <c r="A17" t="s">
        <v>127</v>
      </c>
      <c r="B17">
        <v>25</v>
      </c>
    </row>
    <row r="19" spans="1:10" ht="15" thickBot="1" x14ac:dyDescent="0.4">
      <c r="A19" s="16" t="s">
        <v>5</v>
      </c>
      <c r="B19" s="16"/>
      <c r="C19" s="16"/>
      <c r="D19" s="16">
        <f>SUM(D8:D18)</f>
        <v>3071.4</v>
      </c>
      <c r="E19" s="16"/>
      <c r="F19" s="16">
        <f>SUM(F8:F18)</f>
        <v>0</v>
      </c>
      <c r="G19" s="16"/>
      <c r="H19" s="16">
        <f>SUM(H8:H18)</f>
        <v>0</v>
      </c>
      <c r="I19" s="16"/>
      <c r="J19" s="16">
        <f>SUM(J8:J18)</f>
        <v>0</v>
      </c>
    </row>
    <row r="20" spans="1:10" ht="15" thickTop="1" x14ac:dyDescent="0.35"/>
  </sheetData>
  <mergeCells count="4">
    <mergeCell ref="C6:D6"/>
    <mergeCell ref="E6:F6"/>
    <mergeCell ref="G6:H6"/>
    <mergeCell ref="I6:J6"/>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5B7C-EE41-437A-8CC8-4F14788A414A}">
  <sheetPr>
    <tabColor theme="7" tint="0.59999389629810485"/>
  </sheetPr>
  <dimension ref="A1:Q20"/>
  <sheetViews>
    <sheetView workbookViewId="0">
      <selection activeCell="Q20" sqref="Q20"/>
    </sheetView>
  </sheetViews>
  <sheetFormatPr defaultRowHeight="14.5" x14ac:dyDescent="0.35"/>
  <cols>
    <col min="1" max="1" width="32.453125" customWidth="1"/>
  </cols>
  <sheetData>
    <row r="1" spans="1:17" x14ac:dyDescent="0.35">
      <c r="A1" s="5" t="s">
        <v>27</v>
      </c>
      <c r="F1" s="7"/>
    </row>
    <row r="2" spans="1:17" x14ac:dyDescent="0.35">
      <c r="A2" s="5"/>
      <c r="B2" s="76" t="s">
        <v>11</v>
      </c>
      <c r="C2" s="76"/>
      <c r="D2" s="76"/>
      <c r="E2" s="77"/>
      <c r="F2" s="74" t="s">
        <v>11</v>
      </c>
      <c r="G2" s="75"/>
      <c r="H2" s="75"/>
      <c r="I2" s="75"/>
      <c r="J2" s="74" t="s">
        <v>11</v>
      </c>
      <c r="K2" s="75"/>
      <c r="L2" s="75"/>
      <c r="M2" s="75"/>
      <c r="N2" s="74" t="s">
        <v>11</v>
      </c>
      <c r="O2" s="75"/>
      <c r="P2" s="75"/>
      <c r="Q2" s="75"/>
    </row>
    <row r="3" spans="1:17" x14ac:dyDescent="0.35">
      <c r="A3" s="5"/>
      <c r="B3" t="s">
        <v>193</v>
      </c>
      <c r="C3" t="s">
        <v>36</v>
      </c>
      <c r="D3" t="s">
        <v>42</v>
      </c>
      <c r="E3" t="s">
        <v>15</v>
      </c>
      <c r="F3" t="s">
        <v>193</v>
      </c>
      <c r="G3" t="s">
        <v>36</v>
      </c>
      <c r="H3" t="s">
        <v>42</v>
      </c>
      <c r="I3" t="s">
        <v>15</v>
      </c>
      <c r="J3" t="s">
        <v>193</v>
      </c>
      <c r="K3" t="s">
        <v>36</v>
      </c>
      <c r="L3" t="s">
        <v>42</v>
      </c>
      <c r="M3" t="s">
        <v>15</v>
      </c>
      <c r="N3" t="s">
        <v>193</v>
      </c>
      <c r="O3" t="s">
        <v>36</v>
      </c>
      <c r="P3" t="s">
        <v>42</v>
      </c>
      <c r="Q3" t="s">
        <v>15</v>
      </c>
    </row>
    <row r="4" spans="1:17" x14ac:dyDescent="0.35">
      <c r="A4" s="27" t="s">
        <v>75</v>
      </c>
      <c r="B4" s="2">
        <v>3</v>
      </c>
      <c r="C4" s="2">
        <f>5*188</f>
        <v>940</v>
      </c>
      <c r="D4" s="14">
        <v>0.26</v>
      </c>
      <c r="E4" s="8">
        <f>2*B4*C4*D4</f>
        <v>1466.4</v>
      </c>
      <c r="F4" s="13"/>
      <c r="G4" s="2"/>
      <c r="H4" s="2"/>
      <c r="I4" s="2"/>
      <c r="J4" s="13"/>
      <c r="K4" s="2"/>
      <c r="L4" s="2"/>
      <c r="M4" s="2"/>
      <c r="N4" s="13"/>
      <c r="O4" s="2"/>
      <c r="P4" s="2"/>
      <c r="Q4" s="2"/>
    </row>
    <row r="5" spans="1:17" x14ac:dyDescent="0.35">
      <c r="A5" s="27" t="s">
        <v>76</v>
      </c>
      <c r="B5" s="2">
        <v>10</v>
      </c>
      <c r="C5" s="2">
        <f>3*188</f>
        <v>564</v>
      </c>
      <c r="D5" s="14">
        <v>0.26</v>
      </c>
      <c r="E5" s="8">
        <f>2*B5*C5*D5</f>
        <v>2932.8</v>
      </c>
      <c r="F5" s="13"/>
      <c r="G5" s="2"/>
      <c r="H5" s="2"/>
      <c r="I5" s="2"/>
      <c r="J5" s="13"/>
      <c r="K5" s="2"/>
      <c r="L5" s="2"/>
      <c r="M5" s="2"/>
      <c r="N5" s="13"/>
      <c r="O5" s="2"/>
      <c r="P5" s="2"/>
      <c r="Q5" s="2"/>
    </row>
    <row r="6" spans="1:17" x14ac:dyDescent="0.35">
      <c r="A6" s="27" t="s">
        <v>77</v>
      </c>
      <c r="B6" s="2">
        <v>23</v>
      </c>
      <c r="C6" s="2">
        <f>2*141</f>
        <v>282</v>
      </c>
      <c r="D6" s="14">
        <v>0.26</v>
      </c>
      <c r="E6" s="8">
        <f>2*B6*C6*D6</f>
        <v>3372.7200000000003</v>
      </c>
      <c r="F6" s="13"/>
      <c r="G6" s="2"/>
      <c r="H6" s="2"/>
      <c r="I6" s="2"/>
      <c r="J6" s="13"/>
      <c r="K6" s="2"/>
      <c r="L6" s="2"/>
      <c r="M6" s="2"/>
      <c r="N6" s="13"/>
      <c r="O6" s="2"/>
      <c r="P6" s="2"/>
      <c r="Q6" s="2"/>
    </row>
    <row r="7" spans="1:17" x14ac:dyDescent="0.35">
      <c r="A7" s="27"/>
      <c r="B7" s="2"/>
      <c r="C7" s="2"/>
      <c r="D7" s="2"/>
      <c r="E7" s="8"/>
      <c r="F7" s="13"/>
      <c r="G7" s="2"/>
      <c r="H7" s="2"/>
      <c r="I7" s="2"/>
      <c r="J7" s="13"/>
      <c r="K7" s="2"/>
      <c r="L7" s="2"/>
      <c r="M7" s="2"/>
      <c r="N7" s="13"/>
      <c r="O7" s="2"/>
      <c r="P7" s="2"/>
      <c r="Q7" s="2"/>
    </row>
    <row r="8" spans="1:17" x14ac:dyDescent="0.35">
      <c r="A8" s="27"/>
      <c r="B8" s="2"/>
      <c r="C8" s="2"/>
      <c r="D8" s="2"/>
      <c r="E8" s="8"/>
      <c r="F8" s="13"/>
      <c r="G8" s="2"/>
      <c r="H8" s="2"/>
      <c r="I8" s="2"/>
      <c r="J8" s="13"/>
      <c r="K8" s="2"/>
      <c r="L8" s="2"/>
      <c r="M8" s="2"/>
      <c r="N8" s="13"/>
      <c r="O8" s="2"/>
      <c r="P8" s="2"/>
      <c r="Q8" s="2"/>
    </row>
    <row r="9" spans="1:17" x14ac:dyDescent="0.35">
      <c r="A9" s="27"/>
      <c r="B9" s="2"/>
      <c r="C9" s="2"/>
      <c r="D9" s="2"/>
      <c r="E9" s="8"/>
      <c r="F9" s="13"/>
      <c r="G9" s="2"/>
      <c r="H9" s="2"/>
      <c r="I9" s="2"/>
      <c r="J9" s="13"/>
      <c r="K9" s="2"/>
      <c r="L9" s="2"/>
      <c r="M9" s="2"/>
      <c r="N9" s="13"/>
      <c r="O9" s="2"/>
      <c r="P9" s="2"/>
      <c r="Q9" s="2"/>
    </row>
    <row r="10" spans="1:17" x14ac:dyDescent="0.35">
      <c r="A10" t="s">
        <v>41</v>
      </c>
      <c r="B10" s="9"/>
      <c r="C10" s="9"/>
      <c r="D10" s="9"/>
      <c r="E10" s="10">
        <f>SUM(E4:E9)</f>
        <v>7771.920000000001</v>
      </c>
      <c r="F10" s="7"/>
      <c r="H10" s="10"/>
      <c r="I10" s="10">
        <f>SUM(I4:I9)</f>
        <v>0</v>
      </c>
      <c r="J10" s="7"/>
      <c r="L10" s="10"/>
      <c r="M10" s="10">
        <f>SUM(M4:M9)</f>
        <v>0</v>
      </c>
      <c r="N10" s="7"/>
      <c r="P10" s="10"/>
      <c r="Q10" s="10">
        <f>SUM(Q4:Q9)</f>
        <v>0</v>
      </c>
    </row>
    <row r="11" spans="1:17" x14ac:dyDescent="0.35">
      <c r="B11" s="9"/>
      <c r="C11" s="9"/>
      <c r="D11" s="9"/>
      <c r="E11" s="10"/>
      <c r="F11" s="15"/>
      <c r="H11" s="10"/>
      <c r="I11" s="10"/>
      <c r="J11" s="15"/>
      <c r="L11" s="10"/>
      <c r="M11" s="10"/>
      <c r="N11" s="15"/>
      <c r="P11" s="10"/>
      <c r="Q11" s="10"/>
    </row>
    <row r="12" spans="1:17" x14ac:dyDescent="0.35">
      <c r="B12" t="s">
        <v>193</v>
      </c>
      <c r="C12" t="s">
        <v>36</v>
      </c>
      <c r="D12" t="s">
        <v>44</v>
      </c>
      <c r="E12" t="s">
        <v>15</v>
      </c>
    </row>
    <row r="13" spans="1:17" x14ac:dyDescent="0.35">
      <c r="A13" t="s">
        <v>43</v>
      </c>
      <c r="B13" s="2">
        <v>10</v>
      </c>
      <c r="C13" s="2">
        <f>1*94</f>
        <v>94</v>
      </c>
      <c r="D13" s="14">
        <v>8.3699999999999997E-2</v>
      </c>
      <c r="E13" s="6">
        <f>2*B13*C13*D13</f>
        <v>157.35599999999999</v>
      </c>
    </row>
    <row r="14" spans="1:17" x14ac:dyDescent="0.35">
      <c r="A14" t="s">
        <v>43</v>
      </c>
      <c r="B14" s="2">
        <v>20</v>
      </c>
      <c r="C14" s="2">
        <f>1*235</f>
        <v>235</v>
      </c>
      <c r="D14" s="14">
        <v>8.3699999999999997E-2</v>
      </c>
      <c r="E14" s="6">
        <f>2*B14*C14*D14</f>
        <v>786.78</v>
      </c>
    </row>
    <row r="15" spans="1:17" x14ac:dyDescent="0.35">
      <c r="A15" t="s">
        <v>43</v>
      </c>
      <c r="B15" s="2">
        <v>30</v>
      </c>
      <c r="C15" s="2"/>
      <c r="D15" s="14">
        <v>8.3699999999999997E-2</v>
      </c>
      <c r="E15" s="6">
        <f>2*B15*C15*D15</f>
        <v>0</v>
      </c>
    </row>
    <row r="16" spans="1:17" x14ac:dyDescent="0.35">
      <c r="E16" s="8"/>
    </row>
    <row r="17" spans="1:17" x14ac:dyDescent="0.35">
      <c r="A17" t="s">
        <v>45</v>
      </c>
      <c r="E17" s="10">
        <f>SUM(E13:E16)</f>
        <v>944.13599999999997</v>
      </c>
      <c r="I17" s="10">
        <f>SUM(I13:I16)</f>
        <v>0</v>
      </c>
      <c r="M17" s="10">
        <f>SUM(M13:M16)</f>
        <v>0</v>
      </c>
      <c r="Q17" s="10">
        <f>SUM(Q13:Q16)</f>
        <v>0</v>
      </c>
    </row>
    <row r="19" spans="1:17" ht="15" thickBot="1" x14ac:dyDescent="0.4">
      <c r="A19" s="16" t="s">
        <v>46</v>
      </c>
      <c r="B19" s="16"/>
      <c r="C19" s="16"/>
      <c r="D19" s="16"/>
      <c r="E19" s="17">
        <f>E10+E17</f>
        <v>8716.0560000000005</v>
      </c>
      <c r="F19" s="17"/>
      <c r="G19" s="17"/>
      <c r="H19" s="17"/>
      <c r="I19" s="17">
        <f>I10+I17</f>
        <v>0</v>
      </c>
      <c r="J19" s="17"/>
      <c r="K19" s="17"/>
      <c r="L19" s="17"/>
      <c r="M19" s="17">
        <f>M10+M17</f>
        <v>0</v>
      </c>
      <c r="N19" s="17"/>
      <c r="O19" s="17"/>
      <c r="P19" s="17"/>
      <c r="Q19" s="17">
        <f>Q10+Q17</f>
        <v>0</v>
      </c>
    </row>
    <row r="20" spans="1:17" ht="15" thickTop="1" x14ac:dyDescent="0.35"/>
  </sheetData>
  <mergeCells count="4">
    <mergeCell ref="B2:E2"/>
    <mergeCell ref="F2:I2"/>
    <mergeCell ref="J2:M2"/>
    <mergeCell ref="N2:Q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FB1C-8BEB-4793-9545-A7F43F7D3397}">
  <dimension ref="A1:E10"/>
  <sheetViews>
    <sheetView workbookViewId="0">
      <selection activeCell="C5" sqref="C5"/>
    </sheetView>
  </sheetViews>
  <sheetFormatPr defaultRowHeight="14.5" x14ac:dyDescent="0.35"/>
  <cols>
    <col min="2" max="2" width="23.1796875" customWidth="1"/>
    <col min="5" max="5" width="6.1796875" customWidth="1"/>
  </cols>
  <sheetData>
    <row r="1" spans="1:5" x14ac:dyDescent="0.35">
      <c r="B1" s="5" t="s">
        <v>40</v>
      </c>
    </row>
    <row r="2" spans="1:5" x14ac:dyDescent="0.35">
      <c r="A2" s="5"/>
    </row>
    <row r="3" spans="1:5" x14ac:dyDescent="0.35">
      <c r="B3" t="s">
        <v>38</v>
      </c>
      <c r="C3">
        <v>5</v>
      </c>
    </row>
    <row r="4" spans="1:5" x14ac:dyDescent="0.35">
      <c r="B4" t="s">
        <v>37</v>
      </c>
      <c r="C4">
        <v>5</v>
      </c>
    </row>
    <row r="5" spans="1:5" x14ac:dyDescent="0.35">
      <c r="A5" s="11"/>
      <c r="B5" t="s">
        <v>39</v>
      </c>
      <c r="C5">
        <f>C3*(52-C4)</f>
        <v>235</v>
      </c>
    </row>
    <row r="6" spans="1:5" x14ac:dyDescent="0.35">
      <c r="A6" s="11"/>
    </row>
    <row r="7" spans="1:5" x14ac:dyDescent="0.35">
      <c r="A7" s="11"/>
    </row>
    <row r="8" spans="1:5" x14ac:dyDescent="0.35">
      <c r="A8" s="11"/>
      <c r="B8" s="5" t="s">
        <v>108</v>
      </c>
      <c r="D8" s="5" t="s">
        <v>105</v>
      </c>
    </row>
    <row r="9" spans="1:5" x14ac:dyDescent="0.35">
      <c r="B9" s="33" t="s">
        <v>103</v>
      </c>
      <c r="C9" s="2">
        <v>1</v>
      </c>
      <c r="D9" s="31">
        <f>C9*1.609</f>
        <v>1.609</v>
      </c>
      <c r="E9" s="32" t="s">
        <v>106</v>
      </c>
    </row>
    <row r="10" spans="1:5" x14ac:dyDescent="0.35">
      <c r="B10" s="33" t="s">
        <v>104</v>
      </c>
      <c r="C10" s="2">
        <v>1</v>
      </c>
      <c r="D10" s="31">
        <f>C10/1.609</f>
        <v>0.62150403977625857</v>
      </c>
      <c r="E10" s="32" t="s">
        <v>107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27397-303C-4388-93A6-B3FDF21E9043}">
  <sheetPr>
    <tabColor theme="7" tint="0.59999389629810485"/>
  </sheetPr>
  <dimension ref="A1:N26"/>
  <sheetViews>
    <sheetView workbookViewId="0">
      <selection activeCell="E22" sqref="E22"/>
    </sheetView>
  </sheetViews>
  <sheetFormatPr defaultRowHeight="14.5" x14ac:dyDescent="0.35"/>
  <cols>
    <col min="1" max="1" width="15.453125" customWidth="1"/>
    <col min="2" max="2" width="23.6328125" customWidth="1"/>
    <col min="3" max="3" width="11.36328125" bestFit="1" customWidth="1"/>
    <col min="4" max="4" width="13.453125" bestFit="1" customWidth="1"/>
    <col min="5" max="5" width="11.54296875" customWidth="1"/>
    <col min="6" max="6" width="11.36328125" bestFit="1" customWidth="1"/>
  </cols>
  <sheetData>
    <row r="1" spans="1:14" x14ac:dyDescent="0.35">
      <c r="A1" s="5" t="s">
        <v>85</v>
      </c>
      <c r="C1" t="s">
        <v>26</v>
      </c>
      <c r="F1" s="7" t="s">
        <v>26</v>
      </c>
      <c r="I1" s="7" t="s">
        <v>26</v>
      </c>
      <c r="L1" s="7" t="s">
        <v>26</v>
      </c>
    </row>
    <row r="2" spans="1:14" x14ac:dyDescent="0.35">
      <c r="A2" s="1" t="s">
        <v>87</v>
      </c>
      <c r="F2" s="7"/>
      <c r="I2" s="7"/>
      <c r="L2" s="7"/>
    </row>
    <row r="3" spans="1:14" x14ac:dyDescent="0.35">
      <c r="C3" t="s">
        <v>19</v>
      </c>
      <c r="D3" t="s">
        <v>25</v>
      </c>
      <c r="E3" t="s">
        <v>15</v>
      </c>
      <c r="F3" s="7" t="s">
        <v>19</v>
      </c>
      <c r="G3" t="s">
        <v>25</v>
      </c>
      <c r="H3" t="s">
        <v>15</v>
      </c>
      <c r="I3" s="7" t="s">
        <v>19</v>
      </c>
      <c r="J3" t="s">
        <v>25</v>
      </c>
      <c r="K3" t="s">
        <v>15</v>
      </c>
      <c r="L3" s="7" t="s">
        <v>19</v>
      </c>
      <c r="M3" t="s">
        <v>25</v>
      </c>
      <c r="N3" t="s">
        <v>15</v>
      </c>
    </row>
    <row r="4" spans="1:14" x14ac:dyDescent="0.35">
      <c r="A4" t="s">
        <v>18</v>
      </c>
      <c r="B4" s="2" t="s">
        <v>31</v>
      </c>
      <c r="C4" s="2">
        <v>0.26</v>
      </c>
      <c r="D4" s="6">
        <v>20000</v>
      </c>
      <c r="E4" s="8">
        <f>C4*D4</f>
        <v>5200</v>
      </c>
      <c r="F4" s="2"/>
      <c r="G4" s="6"/>
      <c r="H4" s="8">
        <f>F4*G4</f>
        <v>0</v>
      </c>
      <c r="I4" s="2"/>
      <c r="J4" s="6"/>
      <c r="K4" s="8">
        <f>I4*J4</f>
        <v>0</v>
      </c>
      <c r="L4" s="2"/>
      <c r="M4" s="6"/>
      <c r="N4" s="8">
        <f>L4*M4</f>
        <v>0</v>
      </c>
    </row>
    <row r="5" spans="1:14" x14ac:dyDescent="0.35">
      <c r="A5" t="s">
        <v>20</v>
      </c>
      <c r="B5" s="2" t="s">
        <v>88</v>
      </c>
      <c r="C5" s="2">
        <v>0.32</v>
      </c>
      <c r="D5" s="6">
        <v>280000</v>
      </c>
      <c r="E5" s="8">
        <f>C5*D5</f>
        <v>89600</v>
      </c>
      <c r="F5" s="2"/>
      <c r="G5" s="6"/>
      <c r="H5" s="8">
        <f>F5*G5</f>
        <v>0</v>
      </c>
      <c r="I5" s="2"/>
      <c r="J5" s="6"/>
      <c r="K5" s="8">
        <f>I5*J5</f>
        <v>0</v>
      </c>
      <c r="L5" s="2"/>
      <c r="M5" s="6"/>
      <c r="N5" s="8">
        <f>L5*M5</f>
        <v>0</v>
      </c>
    </row>
    <row r="6" spans="1:14" x14ac:dyDescent="0.35">
      <c r="A6" t="s">
        <v>21</v>
      </c>
      <c r="B6" s="2"/>
      <c r="C6" s="2"/>
      <c r="D6" s="6"/>
      <c r="E6" s="8"/>
      <c r="F6" s="2"/>
      <c r="G6" s="6"/>
      <c r="H6" s="8"/>
      <c r="I6" s="2"/>
      <c r="J6" s="6"/>
      <c r="K6" s="8"/>
      <c r="L6" s="2"/>
      <c r="M6" s="6"/>
      <c r="N6" s="8"/>
    </row>
    <row r="7" spans="1:14" x14ac:dyDescent="0.35">
      <c r="A7" t="s">
        <v>22</v>
      </c>
      <c r="B7" s="2"/>
      <c r="C7" s="2"/>
      <c r="D7" s="6"/>
      <c r="E7" s="8"/>
      <c r="F7" s="2"/>
      <c r="G7" s="6"/>
      <c r="H7" s="8"/>
      <c r="I7" s="2"/>
      <c r="J7" s="6"/>
      <c r="K7" s="8"/>
      <c r="L7" s="2"/>
      <c r="M7" s="6"/>
      <c r="N7" s="8"/>
    </row>
    <row r="8" spans="1:14" x14ac:dyDescent="0.35">
      <c r="A8" t="s">
        <v>23</v>
      </c>
      <c r="B8" s="2"/>
      <c r="C8" s="2"/>
      <c r="D8" s="6"/>
      <c r="E8" s="8"/>
      <c r="F8" s="2"/>
      <c r="G8" s="6"/>
      <c r="H8" s="8"/>
      <c r="I8" s="2"/>
      <c r="J8" s="6"/>
      <c r="K8" s="8"/>
      <c r="L8" s="2"/>
      <c r="M8" s="6"/>
      <c r="N8" s="8"/>
    </row>
    <row r="9" spans="1:14" x14ac:dyDescent="0.35">
      <c r="A9" t="s">
        <v>24</v>
      </c>
      <c r="B9" s="2"/>
      <c r="C9" s="2"/>
      <c r="D9" s="6"/>
      <c r="E9" s="8"/>
      <c r="F9" s="2"/>
      <c r="G9" s="6"/>
      <c r="H9" s="8"/>
      <c r="I9" s="2"/>
      <c r="J9" s="6"/>
      <c r="K9" s="8"/>
      <c r="L9" s="2"/>
      <c r="M9" s="6"/>
      <c r="N9" s="8"/>
    </row>
    <row r="10" spans="1:14" ht="15" thickBot="1" x14ac:dyDescent="0.4">
      <c r="A10" s="18" t="s">
        <v>90</v>
      </c>
      <c r="B10" s="19"/>
      <c r="C10" s="19"/>
      <c r="D10" s="20"/>
      <c r="E10" s="21">
        <f>SUM(E4:E9)</f>
        <v>94800</v>
      </c>
      <c r="F10" s="19"/>
      <c r="G10" s="20"/>
      <c r="H10" s="21">
        <f>SUM(H4:H9)</f>
        <v>0</v>
      </c>
      <c r="I10" s="19"/>
      <c r="J10" s="20"/>
      <c r="K10" s="21">
        <f>SUM(K4:K9)</f>
        <v>0</v>
      </c>
      <c r="L10" s="19"/>
      <c r="M10" s="20"/>
      <c r="N10" s="21">
        <f>SUM(N4:N9)</f>
        <v>0</v>
      </c>
    </row>
    <row r="11" spans="1:14" ht="15" thickTop="1" x14ac:dyDescent="0.35"/>
    <row r="12" spans="1:14" x14ac:dyDescent="0.35">
      <c r="A12" s="5" t="s">
        <v>86</v>
      </c>
      <c r="C12" t="s">
        <v>19</v>
      </c>
      <c r="D12" t="s">
        <v>25</v>
      </c>
      <c r="E12" t="s">
        <v>15</v>
      </c>
      <c r="F12" t="s">
        <v>19</v>
      </c>
      <c r="G12" t="s">
        <v>25</v>
      </c>
      <c r="H12" t="s">
        <v>15</v>
      </c>
      <c r="I12" t="s">
        <v>19</v>
      </c>
      <c r="J12" t="s">
        <v>25</v>
      </c>
      <c r="K12" t="s">
        <v>15</v>
      </c>
      <c r="L12" t="s">
        <v>19</v>
      </c>
      <c r="M12" t="s">
        <v>25</v>
      </c>
      <c r="N12" t="s">
        <v>15</v>
      </c>
    </row>
    <row r="13" spans="1:14" x14ac:dyDescent="0.35">
      <c r="A13" t="s">
        <v>18</v>
      </c>
      <c r="B13" s="2" t="s">
        <v>89</v>
      </c>
      <c r="C13" s="2">
        <v>0.26</v>
      </c>
      <c r="D13" s="26">
        <v>240000</v>
      </c>
      <c r="E13" s="8">
        <f>C13*D13</f>
        <v>62400</v>
      </c>
      <c r="F13" s="2"/>
      <c r="G13" s="26"/>
      <c r="H13" s="8">
        <f>F13*G13</f>
        <v>0</v>
      </c>
      <c r="I13" s="2"/>
      <c r="J13" s="26"/>
      <c r="K13" s="8">
        <f>I13*J13</f>
        <v>0</v>
      </c>
      <c r="L13" s="2"/>
      <c r="M13" s="26"/>
      <c r="N13" s="8">
        <f>L13*M13</f>
        <v>0</v>
      </c>
    </row>
    <row r="14" spans="1:14" x14ac:dyDescent="0.35">
      <c r="A14" t="s">
        <v>20</v>
      </c>
      <c r="B14" s="2"/>
      <c r="C14" s="2"/>
      <c r="D14" s="2"/>
      <c r="E14" s="8">
        <f>C14*D14</f>
        <v>0</v>
      </c>
      <c r="F14" s="2"/>
      <c r="G14" s="2"/>
      <c r="H14" s="8">
        <f>F14*G14</f>
        <v>0</v>
      </c>
      <c r="I14" s="2"/>
      <c r="J14" s="2"/>
      <c r="K14" s="8">
        <f>I14*J14</f>
        <v>0</v>
      </c>
      <c r="L14" s="2"/>
      <c r="M14" s="2"/>
      <c r="N14" s="8">
        <f>L14*M14</f>
        <v>0</v>
      </c>
    </row>
    <row r="15" spans="1:14" x14ac:dyDescent="0.35">
      <c r="A15" t="s">
        <v>21</v>
      </c>
      <c r="B15" s="2"/>
      <c r="C15" s="2"/>
      <c r="D15" s="2"/>
      <c r="E15" s="8"/>
      <c r="F15" s="2"/>
      <c r="G15" s="2"/>
      <c r="H15" s="8"/>
      <c r="I15" s="2"/>
      <c r="J15" s="2"/>
      <c r="K15" s="8"/>
      <c r="L15" s="2"/>
      <c r="M15" s="2"/>
      <c r="N15" s="8"/>
    </row>
    <row r="16" spans="1:14" x14ac:dyDescent="0.35">
      <c r="A16" t="s">
        <v>22</v>
      </c>
      <c r="B16" s="2"/>
      <c r="C16" s="2"/>
      <c r="D16" s="2"/>
      <c r="E16" s="8"/>
      <c r="F16" s="2"/>
      <c r="G16" s="2"/>
      <c r="H16" s="8"/>
      <c r="I16" s="2"/>
      <c r="J16" s="2"/>
      <c r="K16" s="8"/>
      <c r="L16" s="2"/>
      <c r="M16" s="2"/>
      <c r="N16" s="8"/>
    </row>
    <row r="17" spans="1:14" x14ac:dyDescent="0.35">
      <c r="A17" t="s">
        <v>23</v>
      </c>
      <c r="B17" s="2"/>
      <c r="C17" s="2"/>
      <c r="D17" s="2"/>
      <c r="E17" s="8"/>
      <c r="F17" s="2"/>
      <c r="G17" s="2"/>
      <c r="H17" s="8"/>
      <c r="I17" s="2"/>
      <c r="J17" s="2"/>
      <c r="K17" s="8"/>
      <c r="L17" s="2"/>
      <c r="M17" s="2"/>
      <c r="N17" s="8"/>
    </row>
    <row r="18" spans="1:14" x14ac:dyDescent="0.35">
      <c r="A18" t="s">
        <v>24</v>
      </c>
      <c r="B18" s="2"/>
      <c r="C18" s="2"/>
      <c r="D18" s="2"/>
      <c r="E18" s="8"/>
      <c r="F18" s="2"/>
      <c r="G18" s="2"/>
      <c r="H18" s="8"/>
      <c r="I18" s="2"/>
      <c r="J18" s="2"/>
      <c r="K18" s="8"/>
      <c r="L18" s="2"/>
      <c r="M18" s="2"/>
      <c r="N18" s="8"/>
    </row>
    <row r="19" spans="1:14" ht="15" thickBot="1" x14ac:dyDescent="0.4">
      <c r="A19" s="18" t="s">
        <v>91</v>
      </c>
      <c r="B19" s="19"/>
      <c r="C19" s="19"/>
      <c r="D19" s="20"/>
      <c r="E19" s="21">
        <f>SUM(E13:E18)</f>
        <v>62400</v>
      </c>
      <c r="F19" s="19"/>
      <c r="G19" s="20"/>
      <c r="H19" s="21">
        <f>SUM(H13:H18)</f>
        <v>0</v>
      </c>
      <c r="I19" s="19"/>
      <c r="J19" s="20"/>
      <c r="K19" s="21">
        <f>SUM(K13:K18)</f>
        <v>0</v>
      </c>
      <c r="L19" s="19"/>
      <c r="M19" s="20"/>
      <c r="N19" s="21">
        <f>SUM(N13:N18)</f>
        <v>0</v>
      </c>
    </row>
    <row r="20" spans="1:14" ht="15" thickTop="1" x14ac:dyDescent="0.35"/>
    <row r="21" spans="1:14" x14ac:dyDescent="0.35">
      <c r="A21" s="5" t="s">
        <v>2</v>
      </c>
      <c r="B21" t="s">
        <v>196</v>
      </c>
      <c r="C21" t="s">
        <v>195</v>
      </c>
      <c r="D21" t="s">
        <v>194</v>
      </c>
      <c r="E21" t="s">
        <v>15</v>
      </c>
      <c r="F21" t="s">
        <v>195</v>
      </c>
      <c r="G21" t="s">
        <v>194</v>
      </c>
      <c r="H21" t="s">
        <v>15</v>
      </c>
      <c r="I21" t="s">
        <v>195</v>
      </c>
      <c r="J21" t="s">
        <v>194</v>
      </c>
      <c r="K21" t="s">
        <v>15</v>
      </c>
      <c r="L21" t="s">
        <v>195</v>
      </c>
      <c r="M21" t="s">
        <v>194</v>
      </c>
      <c r="N21" t="s">
        <v>15</v>
      </c>
    </row>
    <row r="22" spans="1:14" x14ac:dyDescent="0.35">
      <c r="A22" t="s">
        <v>28</v>
      </c>
      <c r="B22" s="12">
        <v>1.5</v>
      </c>
      <c r="C22" s="12">
        <v>5</v>
      </c>
      <c r="D22" s="1">
        <v>250</v>
      </c>
      <c r="E22">
        <f>$B22*2*C22*D22</f>
        <v>3750</v>
      </c>
      <c r="F22" s="12"/>
      <c r="G22" s="1">
        <v>250</v>
      </c>
      <c r="H22">
        <f>$B22*2*F22*G22</f>
        <v>0</v>
      </c>
      <c r="I22" s="12"/>
      <c r="J22" s="1">
        <v>250</v>
      </c>
      <c r="K22">
        <f>$B22*2*I22*J22</f>
        <v>0</v>
      </c>
      <c r="L22" s="12"/>
      <c r="M22" s="1">
        <v>250</v>
      </c>
      <c r="N22">
        <f>$B22*2*L22*M22</f>
        <v>0</v>
      </c>
    </row>
    <row r="23" spans="1:14" x14ac:dyDescent="0.35">
      <c r="A23" t="s">
        <v>29</v>
      </c>
      <c r="B23" s="12">
        <v>4</v>
      </c>
      <c r="C23" s="12">
        <v>0</v>
      </c>
      <c r="D23" s="1">
        <v>250</v>
      </c>
      <c r="E23">
        <f>$B23*2*C23*D23</f>
        <v>0</v>
      </c>
      <c r="F23" s="12"/>
      <c r="G23" s="1">
        <v>250</v>
      </c>
      <c r="H23">
        <f>$B23*2*F23*G23</f>
        <v>0</v>
      </c>
      <c r="I23" s="12"/>
      <c r="J23" s="1">
        <v>250</v>
      </c>
      <c r="K23">
        <f>$B23*2*I23*J23</f>
        <v>0</v>
      </c>
      <c r="L23" s="12"/>
      <c r="M23" s="1">
        <v>250</v>
      </c>
      <c r="N23">
        <f>$B23*2*L23*M23</f>
        <v>0</v>
      </c>
    </row>
    <row r="24" spans="1:14" x14ac:dyDescent="0.35">
      <c r="A24" t="s">
        <v>30</v>
      </c>
      <c r="B24" s="12">
        <v>8</v>
      </c>
      <c r="C24" s="12">
        <v>1</v>
      </c>
      <c r="D24" s="1">
        <v>250</v>
      </c>
      <c r="E24">
        <f>$B24*2*C24*D24</f>
        <v>4000</v>
      </c>
      <c r="F24" s="12"/>
      <c r="G24" s="1">
        <v>250</v>
      </c>
      <c r="H24">
        <f>$B24*2*F24*G24</f>
        <v>0</v>
      </c>
      <c r="I24" s="12"/>
      <c r="J24" s="1">
        <v>250</v>
      </c>
      <c r="K24">
        <f>$B24*2*I24*J24</f>
        <v>0</v>
      </c>
      <c r="L24" s="12"/>
      <c r="M24" s="1">
        <v>250</v>
      </c>
      <c r="N24">
        <f>$B24*2*L24*M24</f>
        <v>0</v>
      </c>
    </row>
    <row r="25" spans="1:14" ht="15" thickBot="1" x14ac:dyDescent="0.4">
      <c r="A25" s="18" t="s">
        <v>92</v>
      </c>
      <c r="B25" s="18"/>
      <c r="C25" s="18"/>
      <c r="D25" s="18"/>
      <c r="E25" s="18">
        <f>SUM(E22:E24)</f>
        <v>7750</v>
      </c>
      <c r="F25" s="18"/>
      <c r="G25" s="18"/>
      <c r="H25" s="18">
        <f>SUM(H22:H24)</f>
        <v>0</v>
      </c>
      <c r="I25" s="18"/>
      <c r="J25" s="18"/>
      <c r="K25" s="18">
        <f>SUM(K22:K24)</f>
        <v>0</v>
      </c>
      <c r="L25" s="18"/>
      <c r="M25" s="18"/>
      <c r="N25" s="18">
        <f>SUM(N22:N24)</f>
        <v>0</v>
      </c>
    </row>
    <row r="26" spans="1:14" ht="15" thickTop="1" x14ac:dyDescent="0.35"/>
  </sheetData>
  <phoneticPr fontId="6"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36336-E6F2-499F-9AA6-E39BBCE1CA31}">
  <sheetPr>
    <tabColor theme="7" tint="0.59999389629810485"/>
  </sheetPr>
  <dimension ref="A1:Y25"/>
  <sheetViews>
    <sheetView workbookViewId="0">
      <selection activeCell="G24" sqref="G24"/>
    </sheetView>
  </sheetViews>
  <sheetFormatPr defaultRowHeight="14.5" x14ac:dyDescent="0.35"/>
  <cols>
    <col min="1" max="1" width="19.90625" bestFit="1" customWidth="1"/>
    <col min="2" max="2" width="11.36328125" customWidth="1"/>
    <col min="3" max="3" width="10" bestFit="1" customWidth="1"/>
    <col min="5" max="5" width="5" customWidth="1"/>
    <col min="6" max="6" width="4.36328125" customWidth="1"/>
    <col min="7" max="7" width="10" bestFit="1" customWidth="1"/>
    <col min="11" max="11" width="7.1796875" customWidth="1"/>
    <col min="13" max="13" width="10" bestFit="1" customWidth="1"/>
    <col min="19" max="19" width="10" bestFit="1" customWidth="1"/>
    <col min="25" max="25" width="10" bestFit="1" customWidth="1"/>
  </cols>
  <sheetData>
    <row r="1" spans="1:25" x14ac:dyDescent="0.35">
      <c r="A1" s="5" t="s">
        <v>197</v>
      </c>
    </row>
    <row r="2" spans="1:25" x14ac:dyDescent="0.35">
      <c r="A2" s="5"/>
      <c r="B2" s="76" t="s">
        <v>11</v>
      </c>
      <c r="C2" s="76"/>
      <c r="D2" s="76"/>
      <c r="E2" s="76"/>
      <c r="F2" s="76"/>
      <c r="G2" s="76"/>
      <c r="H2" s="74" t="s">
        <v>11</v>
      </c>
      <c r="I2" s="75"/>
      <c r="J2" s="75"/>
      <c r="K2" s="75"/>
      <c r="L2" s="75"/>
      <c r="M2" s="75"/>
      <c r="N2" s="74" t="s">
        <v>11</v>
      </c>
      <c r="O2" s="75"/>
      <c r="P2" s="75"/>
      <c r="Q2" s="75"/>
      <c r="R2" s="75"/>
      <c r="S2" s="75"/>
      <c r="T2" s="74" t="s">
        <v>11</v>
      </c>
      <c r="U2" s="75"/>
      <c r="V2" s="75"/>
      <c r="W2" s="75"/>
      <c r="X2" s="75"/>
      <c r="Y2" s="75"/>
    </row>
    <row r="3" spans="1:25" x14ac:dyDescent="0.35">
      <c r="B3" t="s">
        <v>159</v>
      </c>
      <c r="C3" t="s">
        <v>160</v>
      </c>
      <c r="D3" s="29"/>
      <c r="E3" s="29"/>
      <c r="F3" s="29"/>
      <c r="G3" t="s">
        <v>15</v>
      </c>
      <c r="H3" s="7" t="s">
        <v>159</v>
      </c>
      <c r="I3" t="s">
        <v>160</v>
      </c>
      <c r="J3" s="34"/>
      <c r="K3" s="34"/>
      <c r="L3" s="34"/>
      <c r="M3" s="15" t="s">
        <v>15</v>
      </c>
      <c r="N3" s="7" t="s">
        <v>159</v>
      </c>
      <c r="O3" t="s">
        <v>160</v>
      </c>
      <c r="P3" s="34"/>
      <c r="Q3" s="34"/>
      <c r="R3" s="34"/>
      <c r="S3" s="15" t="s">
        <v>15</v>
      </c>
      <c r="T3" s="7" t="s">
        <v>159</v>
      </c>
      <c r="U3" t="s">
        <v>160</v>
      </c>
      <c r="V3" s="34"/>
      <c r="W3" s="34"/>
      <c r="X3" s="34"/>
      <c r="Y3" s="15" t="s">
        <v>15</v>
      </c>
    </row>
    <row r="4" spans="1:25" x14ac:dyDescent="0.35">
      <c r="A4" t="s">
        <v>70</v>
      </c>
      <c r="B4" s="26">
        <v>250</v>
      </c>
      <c r="C4" s="2">
        <v>2.8</v>
      </c>
      <c r="D4" s="29"/>
      <c r="E4" s="29"/>
      <c r="F4" s="29"/>
      <c r="G4" s="22">
        <f>B4*C4</f>
        <v>700</v>
      </c>
      <c r="H4" s="35"/>
      <c r="I4" s="36">
        <v>2.8</v>
      </c>
      <c r="J4" s="34"/>
      <c r="K4" s="34"/>
      <c r="L4" s="34"/>
      <c r="M4" s="37">
        <f>H4*I4</f>
        <v>0</v>
      </c>
      <c r="N4" s="35"/>
      <c r="O4" s="36">
        <v>2.8</v>
      </c>
      <c r="P4" s="34"/>
      <c r="Q4" s="34"/>
      <c r="R4" s="34"/>
      <c r="S4" s="37">
        <f>N4*O4</f>
        <v>0</v>
      </c>
      <c r="T4" s="35"/>
      <c r="U4" s="36">
        <v>2.8</v>
      </c>
      <c r="V4" s="34"/>
      <c r="W4" s="34"/>
      <c r="X4" s="34"/>
      <c r="Y4" s="37">
        <f>T4*U4</f>
        <v>0</v>
      </c>
    </row>
    <row r="5" spans="1:25" x14ac:dyDescent="0.35">
      <c r="A5" t="s">
        <v>71</v>
      </c>
      <c r="B5" s="26">
        <v>500</v>
      </c>
      <c r="C5" s="2">
        <v>2.9</v>
      </c>
      <c r="D5" s="29"/>
      <c r="E5" s="29"/>
      <c r="F5" s="29"/>
      <c r="G5" s="22">
        <f t="shared" ref="G5:G7" si="0">B5*C5</f>
        <v>1450</v>
      </c>
      <c r="H5" s="35"/>
      <c r="I5" s="36">
        <v>2.9</v>
      </c>
      <c r="J5" s="34"/>
      <c r="K5" s="34"/>
      <c r="L5" s="34"/>
      <c r="M5" s="37">
        <f t="shared" ref="M5:M7" si="1">H5*I5</f>
        <v>0</v>
      </c>
      <c r="N5" s="35"/>
      <c r="O5" s="36">
        <v>2.9</v>
      </c>
      <c r="P5" s="34"/>
      <c r="Q5" s="34"/>
      <c r="R5" s="34"/>
      <c r="S5" s="37">
        <f t="shared" ref="S5:S7" si="2">N5*O5</f>
        <v>0</v>
      </c>
      <c r="T5" s="35"/>
      <c r="U5" s="36">
        <v>2.9</v>
      </c>
      <c r="V5" s="34"/>
      <c r="W5" s="34"/>
      <c r="X5" s="34"/>
      <c r="Y5" s="37">
        <f t="shared" ref="Y5:Y7" si="3">T5*U5</f>
        <v>0</v>
      </c>
    </row>
    <row r="6" spans="1:25" x14ac:dyDescent="0.35">
      <c r="A6" t="s">
        <v>72</v>
      </c>
      <c r="B6" s="26">
        <v>120</v>
      </c>
      <c r="C6" s="2">
        <v>1.9</v>
      </c>
      <c r="D6" s="29"/>
      <c r="E6" s="29"/>
      <c r="F6" s="29"/>
      <c r="G6" s="22">
        <f t="shared" si="0"/>
        <v>228</v>
      </c>
      <c r="H6" s="35"/>
      <c r="I6" s="36">
        <v>1.9</v>
      </c>
      <c r="J6" s="34"/>
      <c r="K6" s="34"/>
      <c r="L6" s="34"/>
      <c r="M6" s="37">
        <f t="shared" si="1"/>
        <v>0</v>
      </c>
      <c r="N6" s="35"/>
      <c r="O6" s="36">
        <v>1.9</v>
      </c>
      <c r="P6" s="34"/>
      <c r="Q6" s="34"/>
      <c r="R6" s="34"/>
      <c r="S6" s="37">
        <f t="shared" si="2"/>
        <v>0</v>
      </c>
      <c r="T6" s="35"/>
      <c r="U6" s="36">
        <v>1.9</v>
      </c>
      <c r="V6" s="34"/>
      <c r="W6" s="34"/>
      <c r="X6" s="34"/>
      <c r="Y6" s="37">
        <f t="shared" si="3"/>
        <v>0</v>
      </c>
    </row>
    <row r="7" spans="1:25" x14ac:dyDescent="0.35">
      <c r="A7" t="s">
        <v>73</v>
      </c>
      <c r="B7" s="26"/>
      <c r="C7" s="2">
        <f>B7*1.6</f>
        <v>0</v>
      </c>
      <c r="D7" s="29"/>
      <c r="E7" s="29"/>
      <c r="F7" s="29"/>
      <c r="G7" s="22">
        <f t="shared" si="0"/>
        <v>0</v>
      </c>
      <c r="H7" s="35"/>
      <c r="I7" s="36">
        <f>H7*1.6</f>
        <v>0</v>
      </c>
      <c r="J7" s="34"/>
      <c r="K7" s="34"/>
      <c r="L7" s="34"/>
      <c r="M7" s="37">
        <f t="shared" si="1"/>
        <v>0</v>
      </c>
      <c r="N7" s="35"/>
      <c r="O7" s="36">
        <f>N7*1.6</f>
        <v>0</v>
      </c>
      <c r="P7" s="34"/>
      <c r="Q7" s="34"/>
      <c r="R7" s="34"/>
      <c r="S7" s="37">
        <f t="shared" si="2"/>
        <v>0</v>
      </c>
      <c r="T7" s="35"/>
      <c r="U7" s="36">
        <f>T7*1.6</f>
        <v>0</v>
      </c>
      <c r="V7" s="34"/>
      <c r="W7" s="34"/>
      <c r="X7" s="34"/>
      <c r="Y7" s="37">
        <f t="shared" si="3"/>
        <v>0</v>
      </c>
    </row>
    <row r="9" spans="1:25" x14ac:dyDescent="0.35">
      <c r="A9" s="5" t="s">
        <v>198</v>
      </c>
    </row>
    <row r="10" spans="1:25" x14ac:dyDescent="0.35">
      <c r="A10" s="5"/>
      <c r="B10" s="76" t="s">
        <v>11</v>
      </c>
      <c r="C10" s="76"/>
      <c r="D10" s="76"/>
      <c r="E10" s="76"/>
      <c r="F10" s="76"/>
      <c r="G10" s="76"/>
      <c r="H10" s="74" t="s">
        <v>11</v>
      </c>
      <c r="I10" s="75"/>
      <c r="J10" s="75"/>
      <c r="K10" s="75"/>
      <c r="L10" s="75"/>
      <c r="M10" s="75"/>
      <c r="N10" s="74" t="s">
        <v>11</v>
      </c>
      <c r="O10" s="75"/>
      <c r="P10" s="75"/>
      <c r="Q10" s="75"/>
      <c r="R10" s="75"/>
      <c r="S10" s="75"/>
      <c r="T10" s="74" t="s">
        <v>11</v>
      </c>
      <c r="U10" s="75"/>
      <c r="V10" s="75"/>
      <c r="W10" s="75"/>
      <c r="X10" s="75"/>
      <c r="Y10" s="75"/>
    </row>
    <row r="11" spans="1:25" x14ac:dyDescent="0.35">
      <c r="B11" t="s">
        <v>66</v>
      </c>
      <c r="C11" t="s">
        <v>68</v>
      </c>
      <c r="D11" t="s">
        <v>69</v>
      </c>
      <c r="E11" s="29"/>
      <c r="F11" s="29"/>
      <c r="G11" t="s">
        <v>15</v>
      </c>
      <c r="H11" s="7" t="s">
        <v>66</v>
      </c>
      <c r="I11" s="15" t="s">
        <v>68</v>
      </c>
      <c r="J11" s="15" t="s">
        <v>69</v>
      </c>
      <c r="K11" s="34"/>
      <c r="L11" s="34"/>
      <c r="M11" s="15" t="s">
        <v>15</v>
      </c>
      <c r="N11" s="7" t="s">
        <v>66</v>
      </c>
      <c r="O11" s="15" t="s">
        <v>68</v>
      </c>
      <c r="P11" s="15" t="s">
        <v>69</v>
      </c>
      <c r="Q11" s="34"/>
      <c r="R11" s="34"/>
      <c r="S11" s="15" t="s">
        <v>15</v>
      </c>
      <c r="T11" s="7" t="s">
        <v>66</v>
      </c>
      <c r="U11" s="15" t="s">
        <v>68</v>
      </c>
      <c r="V11" s="15" t="s">
        <v>69</v>
      </c>
      <c r="W11" s="34"/>
      <c r="X11" s="34"/>
      <c r="Y11" s="15" t="s">
        <v>15</v>
      </c>
    </row>
    <row r="12" spans="1:25" x14ac:dyDescent="0.35">
      <c r="A12" t="s">
        <v>70</v>
      </c>
      <c r="B12" s="26">
        <v>800000</v>
      </c>
      <c r="C12" s="8">
        <f>B12*1.6</f>
        <v>1280000</v>
      </c>
      <c r="D12" s="2">
        <v>350</v>
      </c>
      <c r="E12" s="29"/>
      <c r="F12" s="29"/>
      <c r="G12" s="22">
        <f>C12*D12/1000</f>
        <v>448000</v>
      </c>
      <c r="H12" s="35"/>
      <c r="I12" s="15">
        <f>H12*1.6</f>
        <v>0</v>
      </c>
      <c r="J12" s="36"/>
      <c r="K12" s="34"/>
      <c r="L12" s="34"/>
      <c r="M12" s="37">
        <f>I12*J12/1000</f>
        <v>0</v>
      </c>
      <c r="N12" s="35"/>
      <c r="O12" s="15">
        <f>N12*1.6</f>
        <v>0</v>
      </c>
      <c r="P12" s="36"/>
      <c r="Q12" s="34"/>
      <c r="R12" s="34"/>
      <c r="S12" s="37">
        <f>O12*P12/1000</f>
        <v>0</v>
      </c>
      <c r="T12" s="35"/>
      <c r="U12" s="15">
        <f>T12*1.6</f>
        <v>0</v>
      </c>
      <c r="V12" s="36">
        <v>0.38600000000000001</v>
      </c>
      <c r="W12" s="34"/>
      <c r="X12" s="34"/>
      <c r="Y12" s="37">
        <f>U12*V12/1000</f>
        <v>0</v>
      </c>
    </row>
    <row r="13" spans="1:25" x14ac:dyDescent="0.35">
      <c r="A13" t="s">
        <v>71</v>
      </c>
      <c r="B13" s="26">
        <v>250000</v>
      </c>
      <c r="C13" s="8">
        <f>B13*1.6</f>
        <v>400000</v>
      </c>
      <c r="D13" s="2"/>
      <c r="E13" s="29"/>
      <c r="F13" s="29"/>
      <c r="G13" s="22">
        <f>C13*D13/1000</f>
        <v>0</v>
      </c>
      <c r="H13" s="35"/>
      <c r="I13" s="15">
        <f>H13*1.6</f>
        <v>0</v>
      </c>
      <c r="J13" s="36"/>
      <c r="K13" s="34"/>
      <c r="L13" s="34"/>
      <c r="M13" s="37">
        <f>I13*J13/1000</f>
        <v>0</v>
      </c>
      <c r="N13" s="35"/>
      <c r="O13" s="15">
        <f>N13*1.6</f>
        <v>0</v>
      </c>
      <c r="P13" s="36"/>
      <c r="Q13" s="34"/>
      <c r="R13" s="34"/>
      <c r="S13" s="37">
        <f>O13*P13/1000</f>
        <v>0</v>
      </c>
      <c r="T13" s="35"/>
      <c r="U13" s="15">
        <f>T13*1.6</f>
        <v>0</v>
      </c>
      <c r="V13" s="36"/>
      <c r="W13" s="34"/>
      <c r="X13" s="34"/>
      <c r="Y13" s="37">
        <f>U13*V13/1000</f>
        <v>0</v>
      </c>
    </row>
    <row r="14" spans="1:25" x14ac:dyDescent="0.35">
      <c r="A14" t="s">
        <v>72</v>
      </c>
      <c r="B14" s="26">
        <v>85000</v>
      </c>
      <c r="C14" s="8">
        <f>B14*1.6</f>
        <v>136000</v>
      </c>
      <c r="D14" s="2"/>
      <c r="E14" s="29"/>
      <c r="F14" s="29"/>
      <c r="G14" s="22">
        <f>C14*D14/1000</f>
        <v>0</v>
      </c>
      <c r="H14" s="35"/>
      <c r="I14" s="15">
        <f>H14*1.6</f>
        <v>0</v>
      </c>
      <c r="J14" s="36"/>
      <c r="K14" s="34"/>
      <c r="L14" s="34"/>
      <c r="M14" s="37">
        <f>I14*J14/1000</f>
        <v>0</v>
      </c>
      <c r="N14" s="35"/>
      <c r="O14" s="15">
        <f>N14*1.6</f>
        <v>0</v>
      </c>
      <c r="P14" s="36"/>
      <c r="Q14" s="34"/>
      <c r="R14" s="34"/>
      <c r="S14" s="37">
        <f>O14*P14/1000</f>
        <v>0</v>
      </c>
      <c r="T14" s="35"/>
      <c r="U14" s="15">
        <f>T14*1.6</f>
        <v>0</v>
      </c>
      <c r="V14" s="36"/>
      <c r="W14" s="34"/>
      <c r="X14" s="34"/>
      <c r="Y14" s="37">
        <f>U14*V14/1000</f>
        <v>0</v>
      </c>
    </row>
    <row r="15" spans="1:25" x14ac:dyDescent="0.35">
      <c r="A15" t="s">
        <v>73</v>
      </c>
      <c r="B15" s="26"/>
      <c r="C15" s="8">
        <f>B15*1.6</f>
        <v>0</v>
      </c>
      <c r="D15" s="2"/>
      <c r="E15" s="29"/>
      <c r="F15" s="29"/>
      <c r="G15" s="22">
        <f>C15*D15/1000</f>
        <v>0</v>
      </c>
      <c r="H15" s="35"/>
      <c r="I15" s="15">
        <f>H15*1.6</f>
        <v>0</v>
      </c>
      <c r="J15" s="36"/>
      <c r="K15" s="34"/>
      <c r="L15" s="34"/>
      <c r="M15" s="37">
        <f>I15*J15/1000</f>
        <v>0</v>
      </c>
      <c r="N15" s="35"/>
      <c r="O15" s="15">
        <f>N15*1.6</f>
        <v>0</v>
      </c>
      <c r="P15" s="36"/>
      <c r="Q15" s="34"/>
      <c r="R15" s="34"/>
      <c r="S15" s="37">
        <f>O15*P15/1000</f>
        <v>0</v>
      </c>
      <c r="T15" s="35"/>
      <c r="U15" s="15">
        <f>T15*1.6</f>
        <v>0</v>
      </c>
      <c r="V15" s="36"/>
      <c r="W15" s="34"/>
      <c r="X15" s="34"/>
      <c r="Y15" s="37">
        <f>U15*V15/1000</f>
        <v>0</v>
      </c>
    </row>
    <row r="16" spans="1:25" x14ac:dyDescent="0.35">
      <c r="H16" s="7"/>
      <c r="I16" s="15"/>
      <c r="J16" s="15"/>
      <c r="K16" s="15"/>
      <c r="L16" s="15"/>
      <c r="M16" s="15"/>
      <c r="N16" s="7"/>
      <c r="O16" s="15"/>
      <c r="P16" s="15"/>
      <c r="Q16" s="15"/>
      <c r="R16" s="15"/>
      <c r="S16" s="15"/>
      <c r="T16" s="7"/>
      <c r="U16" s="15"/>
      <c r="V16" s="15"/>
      <c r="W16" s="15"/>
      <c r="X16" s="15"/>
      <c r="Y16" s="15"/>
    </row>
    <row r="17" spans="1:25" x14ac:dyDescent="0.35">
      <c r="A17" s="5" t="s">
        <v>161</v>
      </c>
      <c r="H17" s="7"/>
      <c r="I17" s="15"/>
      <c r="J17" s="15"/>
      <c r="K17" s="15"/>
      <c r="L17" s="15"/>
      <c r="M17" s="15"/>
      <c r="N17" s="7"/>
      <c r="O17" s="15"/>
      <c r="P17" s="15"/>
      <c r="Q17" s="15"/>
      <c r="R17" s="15"/>
      <c r="S17" s="15"/>
      <c r="T17" s="7"/>
      <c r="U17" s="15"/>
      <c r="V17" s="15"/>
      <c r="W17" s="15"/>
      <c r="X17" s="15"/>
      <c r="Y17" s="15"/>
    </row>
    <row r="18" spans="1:25" x14ac:dyDescent="0.35">
      <c r="A18" s="5"/>
      <c r="B18" t="s">
        <v>66</v>
      </c>
      <c r="C18" t="s">
        <v>68</v>
      </c>
      <c r="D18" t="s">
        <v>67</v>
      </c>
      <c r="E18" s="1" t="s">
        <v>97</v>
      </c>
      <c r="F18" t="s">
        <v>65</v>
      </c>
      <c r="G18" t="s">
        <v>15</v>
      </c>
      <c r="H18" s="7" t="s">
        <v>66</v>
      </c>
      <c r="I18" s="15" t="s">
        <v>68</v>
      </c>
      <c r="J18" s="15" t="s">
        <v>67</v>
      </c>
      <c r="K18" s="1" t="s">
        <v>97</v>
      </c>
      <c r="L18" t="s">
        <v>65</v>
      </c>
      <c r="M18" s="15" t="s">
        <v>15</v>
      </c>
      <c r="N18" s="7" t="s">
        <v>66</v>
      </c>
      <c r="O18" s="15" t="s">
        <v>68</v>
      </c>
      <c r="P18" s="15" t="s">
        <v>67</v>
      </c>
      <c r="Q18" s="1" t="s">
        <v>97</v>
      </c>
      <c r="R18" t="s">
        <v>65</v>
      </c>
      <c r="S18" s="15" t="s">
        <v>15</v>
      </c>
      <c r="T18" s="7" t="s">
        <v>66</v>
      </c>
      <c r="U18" s="15" t="s">
        <v>68</v>
      </c>
      <c r="V18" s="15" t="s">
        <v>67</v>
      </c>
      <c r="W18" s="1" t="s">
        <v>97</v>
      </c>
      <c r="X18" t="s">
        <v>65</v>
      </c>
      <c r="Y18" s="15" t="s">
        <v>15</v>
      </c>
    </row>
    <row r="19" spans="1:25" x14ac:dyDescent="0.35">
      <c r="A19" t="s">
        <v>70</v>
      </c>
      <c r="B19" s="26">
        <v>800000</v>
      </c>
      <c r="C19" s="8">
        <f>B19*1.6</f>
        <v>1280000</v>
      </c>
      <c r="D19" s="2">
        <v>24</v>
      </c>
      <c r="E19" s="1">
        <f>2.82/D19</f>
        <v>0.11749999999999999</v>
      </c>
      <c r="F19" s="2">
        <v>2.9</v>
      </c>
      <c r="G19" s="22">
        <f>(C19*E19)*F19</f>
        <v>436160</v>
      </c>
      <c r="H19" s="35"/>
      <c r="I19" s="15">
        <f>H19*1.6</f>
        <v>0</v>
      </c>
      <c r="J19" s="36">
        <v>8</v>
      </c>
      <c r="K19" s="1">
        <f>2.82/J19</f>
        <v>0.35249999999999998</v>
      </c>
      <c r="L19" s="36">
        <v>2.9</v>
      </c>
      <c r="M19" s="37">
        <f>(K19*L19)*I19</f>
        <v>0</v>
      </c>
      <c r="N19" s="35"/>
      <c r="O19" s="15">
        <f>N19*1.6</f>
        <v>0</v>
      </c>
      <c r="P19" s="36">
        <v>8</v>
      </c>
      <c r="Q19" s="1">
        <f>2.82/P19</f>
        <v>0.35249999999999998</v>
      </c>
      <c r="R19" s="36">
        <v>2.9</v>
      </c>
      <c r="S19" s="37">
        <f>(Q19*R19)*O19</f>
        <v>0</v>
      </c>
      <c r="T19" s="35"/>
      <c r="U19" s="15">
        <f>T19*1.6</f>
        <v>0</v>
      </c>
      <c r="V19" s="36">
        <v>8</v>
      </c>
      <c r="W19" s="1">
        <f>2.82/V19</f>
        <v>0.35249999999999998</v>
      </c>
      <c r="X19" s="36">
        <v>2.9</v>
      </c>
      <c r="Y19" s="37">
        <f>(W19*X19)*U19</f>
        <v>0</v>
      </c>
    </row>
    <row r="20" spans="1:25" x14ac:dyDescent="0.35">
      <c r="A20" t="s">
        <v>71</v>
      </c>
      <c r="B20" s="26">
        <v>250000</v>
      </c>
      <c r="C20" s="8">
        <f>B20*1.6</f>
        <v>400000</v>
      </c>
      <c r="D20" s="2">
        <v>8</v>
      </c>
      <c r="E20" s="1">
        <f t="shared" ref="E20:E22" si="4">2.82/D20</f>
        <v>0.35249999999999998</v>
      </c>
      <c r="F20" s="2">
        <v>2.9</v>
      </c>
      <c r="G20" s="22">
        <f t="shared" ref="G20:G22" si="5">(C20*E20)*F20</f>
        <v>408900</v>
      </c>
      <c r="H20" s="35"/>
      <c r="I20" s="15">
        <f>H20*1.6</f>
        <v>0</v>
      </c>
      <c r="J20" s="36">
        <v>8</v>
      </c>
      <c r="K20" s="1">
        <f t="shared" ref="K20:K22" si="6">2.82/J20</f>
        <v>0.35249999999999998</v>
      </c>
      <c r="L20" s="36">
        <v>2.9</v>
      </c>
      <c r="M20" s="37">
        <f>(K20*L20)*I20</f>
        <v>0</v>
      </c>
      <c r="N20" s="35"/>
      <c r="O20" s="15">
        <f>N20*1.6</f>
        <v>0</v>
      </c>
      <c r="P20" s="36">
        <v>8</v>
      </c>
      <c r="Q20" s="1">
        <f t="shared" ref="Q20:Q22" si="7">2.82/P20</f>
        <v>0.35249999999999998</v>
      </c>
      <c r="R20" s="36">
        <v>2.9</v>
      </c>
      <c r="S20" s="37">
        <f>(Q20*R20)*O20</f>
        <v>0</v>
      </c>
      <c r="T20" s="35"/>
      <c r="U20" s="15">
        <f>T20*1.6</f>
        <v>0</v>
      </c>
      <c r="V20" s="36">
        <v>8</v>
      </c>
      <c r="W20" s="1">
        <f t="shared" ref="W20:W22" si="8">2.82/V20</f>
        <v>0.35249999999999998</v>
      </c>
      <c r="X20" s="36">
        <v>2.9</v>
      </c>
      <c r="Y20" s="37">
        <f>(W20*X20)*U20</f>
        <v>0</v>
      </c>
    </row>
    <row r="21" spans="1:25" x14ac:dyDescent="0.35">
      <c r="A21" t="s">
        <v>72</v>
      </c>
      <c r="B21" s="26">
        <v>85000</v>
      </c>
      <c r="C21" s="8">
        <f>B21*1.6</f>
        <v>136000</v>
      </c>
      <c r="D21" s="2">
        <v>8</v>
      </c>
      <c r="E21" s="1">
        <f t="shared" si="4"/>
        <v>0.35249999999999998</v>
      </c>
      <c r="F21" s="2">
        <v>2.9</v>
      </c>
      <c r="G21" s="22">
        <f t="shared" si="5"/>
        <v>139026</v>
      </c>
      <c r="H21" s="35"/>
      <c r="I21" s="15">
        <f>H21*1.6</f>
        <v>0</v>
      </c>
      <c r="J21" s="36">
        <v>8</v>
      </c>
      <c r="K21" s="1">
        <f t="shared" si="6"/>
        <v>0.35249999999999998</v>
      </c>
      <c r="L21" s="36">
        <v>2.9</v>
      </c>
      <c r="M21" s="37">
        <f>(K21*L21)*I21</f>
        <v>0</v>
      </c>
      <c r="N21" s="35"/>
      <c r="O21" s="15">
        <f>N21*1.6</f>
        <v>0</v>
      </c>
      <c r="P21" s="36">
        <v>8</v>
      </c>
      <c r="Q21" s="1">
        <f t="shared" si="7"/>
        <v>0.35249999999999998</v>
      </c>
      <c r="R21" s="36">
        <v>2.9</v>
      </c>
      <c r="S21" s="37">
        <f>(Q21*R21)*O21</f>
        <v>0</v>
      </c>
      <c r="T21" s="35"/>
      <c r="U21" s="15">
        <f>T21*1.6</f>
        <v>0</v>
      </c>
      <c r="V21" s="36">
        <v>8</v>
      </c>
      <c r="W21" s="1">
        <f t="shared" si="8"/>
        <v>0.35249999999999998</v>
      </c>
      <c r="X21" s="36">
        <v>2.9</v>
      </c>
      <c r="Y21" s="37">
        <f>(W21*X21)*U21</f>
        <v>0</v>
      </c>
    </row>
    <row r="22" spans="1:25" x14ac:dyDescent="0.35">
      <c r="A22" t="s">
        <v>73</v>
      </c>
      <c r="B22" s="26">
        <v>60000</v>
      </c>
      <c r="C22" s="8">
        <f>B22*1.6</f>
        <v>96000</v>
      </c>
      <c r="D22" s="2">
        <v>8</v>
      </c>
      <c r="E22" s="1">
        <f t="shared" si="4"/>
        <v>0.35249999999999998</v>
      </c>
      <c r="F22" s="2">
        <v>2.9</v>
      </c>
      <c r="G22" s="22">
        <f t="shared" si="5"/>
        <v>98136</v>
      </c>
      <c r="H22" s="35"/>
      <c r="I22" s="15">
        <f>H22*1.6</f>
        <v>0</v>
      </c>
      <c r="J22" s="36">
        <v>8</v>
      </c>
      <c r="K22" s="1">
        <f t="shared" si="6"/>
        <v>0.35249999999999998</v>
      </c>
      <c r="L22" s="36">
        <v>2.9</v>
      </c>
      <c r="M22" s="37">
        <f>(K22*L22)*I22</f>
        <v>0</v>
      </c>
      <c r="N22" s="35"/>
      <c r="O22" s="15">
        <f>N22*1.6</f>
        <v>0</v>
      </c>
      <c r="P22" s="36">
        <v>8</v>
      </c>
      <c r="Q22" s="1">
        <f t="shared" si="7"/>
        <v>0.35249999999999998</v>
      </c>
      <c r="R22" s="36">
        <v>2.9</v>
      </c>
      <c r="S22" s="37">
        <f>(Q22*R22)*O22</f>
        <v>0</v>
      </c>
      <c r="T22" s="35"/>
      <c r="U22" s="15">
        <f>T22*1.6</f>
        <v>0</v>
      </c>
      <c r="V22" s="36">
        <v>8</v>
      </c>
      <c r="W22" s="1">
        <f t="shared" si="8"/>
        <v>0.35249999999999998</v>
      </c>
      <c r="X22" s="36">
        <v>2.9</v>
      </c>
      <c r="Y22" s="37">
        <f>(W22*X22)*U22</f>
        <v>0</v>
      </c>
    </row>
    <row r="23" spans="1:25" x14ac:dyDescent="0.35">
      <c r="H23" s="7"/>
      <c r="I23" s="15"/>
      <c r="J23" s="15"/>
      <c r="K23" s="15"/>
      <c r="L23" s="15"/>
      <c r="M23" s="15"/>
      <c r="N23" s="7"/>
      <c r="O23" s="15"/>
      <c r="P23" s="15"/>
      <c r="Q23" s="15"/>
      <c r="R23" s="15"/>
      <c r="S23" s="15"/>
      <c r="T23" s="7"/>
      <c r="U23" s="15"/>
      <c r="V23" s="15"/>
      <c r="W23" s="15"/>
      <c r="X23" s="15"/>
      <c r="Y23" s="15"/>
    </row>
    <row r="24" spans="1:25" ht="15" thickBot="1" x14ac:dyDescent="0.4">
      <c r="A24" s="16" t="s">
        <v>5</v>
      </c>
      <c r="B24" s="16"/>
      <c r="C24" s="16"/>
      <c r="D24" s="16"/>
      <c r="E24" s="16"/>
      <c r="F24" s="16"/>
      <c r="G24" s="30">
        <f>SUM(G4:G23)</f>
        <v>1532600</v>
      </c>
      <c r="H24" s="38"/>
      <c r="I24" s="16"/>
      <c r="J24" s="16"/>
      <c r="K24" s="16"/>
      <c r="L24" s="16"/>
      <c r="M24" s="30">
        <f>SUM(M4:M23)</f>
        <v>0</v>
      </c>
      <c r="N24" s="38"/>
      <c r="O24" s="16"/>
      <c r="P24" s="16"/>
      <c r="Q24" s="16"/>
      <c r="R24" s="16"/>
      <c r="S24" s="30">
        <f>SUM(S4:S23)</f>
        <v>0</v>
      </c>
      <c r="T24" s="38"/>
      <c r="U24" s="16"/>
      <c r="V24" s="16"/>
      <c r="W24" s="16"/>
      <c r="X24" s="16"/>
      <c r="Y24" s="30">
        <f>SUM(Y4:Y23)</f>
        <v>0</v>
      </c>
    </row>
    <row r="25" spans="1:25" ht="15" thickTop="1" x14ac:dyDescent="0.35"/>
  </sheetData>
  <mergeCells count="8">
    <mergeCell ref="B10:G10"/>
    <mergeCell ref="H10:M10"/>
    <mergeCell ref="N10:S10"/>
    <mergeCell ref="T10:Y10"/>
    <mergeCell ref="B2:G2"/>
    <mergeCell ref="H2:M2"/>
    <mergeCell ref="N2:S2"/>
    <mergeCell ref="T2:Y2"/>
  </mergeCells>
  <pageMargins left="0.7" right="0.7" top="0.75" bottom="0.75" header="0.3" footer="0.3"/>
  <pageSetup paperSize="9" orientation="portrait" horizontalDpi="1200" verticalDpi="12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F1637-BDFC-4B73-A1B4-01580DAC7800}">
  <dimension ref="A1:J96"/>
  <sheetViews>
    <sheetView workbookViewId="0">
      <selection sqref="A1:F1"/>
    </sheetView>
  </sheetViews>
  <sheetFormatPr defaultColWidth="11.1796875" defaultRowHeight="14.5" x14ac:dyDescent="0.35"/>
  <cols>
    <col min="1" max="1" width="23.453125" customWidth="1"/>
    <col min="2" max="2" width="18" customWidth="1"/>
    <col min="3" max="3" width="16.453125" customWidth="1"/>
    <col min="4" max="5" width="11.54296875" customWidth="1"/>
    <col min="6" max="6" width="14.81640625" style="42" customWidth="1"/>
    <col min="7" max="7" width="13.1796875" style="42" bestFit="1" customWidth="1"/>
    <col min="8" max="8" width="16" customWidth="1"/>
    <col min="9" max="9" width="13.1796875" customWidth="1"/>
    <col min="10" max="10" width="32.54296875" customWidth="1"/>
    <col min="230" max="230" width="5.81640625" customWidth="1"/>
    <col min="231" max="231" width="23.453125" customWidth="1"/>
    <col min="232" max="232" width="18" customWidth="1"/>
    <col min="233" max="233" width="16.453125" customWidth="1"/>
    <col min="234" max="234" width="18" customWidth="1"/>
    <col min="235" max="236" width="17.54296875" customWidth="1"/>
    <col min="237" max="237" width="13.1796875" customWidth="1"/>
    <col min="238" max="238" width="19.54296875" customWidth="1"/>
    <col min="239" max="245" width="13.1796875" customWidth="1"/>
    <col min="246" max="246" width="17.1796875" customWidth="1"/>
    <col min="247" max="249" width="15.81640625" customWidth="1"/>
    <col min="250" max="250" width="17.1796875" customWidth="1"/>
    <col min="251" max="253" width="15.81640625" customWidth="1"/>
    <col min="254" max="254" width="17.1796875" customWidth="1"/>
    <col min="255" max="257" width="15.81640625" customWidth="1"/>
    <col min="258" max="258" width="14.1796875" customWidth="1"/>
    <col min="259" max="259" width="16" customWidth="1"/>
    <col min="260" max="260" width="15.81640625" customWidth="1"/>
    <col min="261" max="261" width="16.1796875" customWidth="1"/>
    <col min="262" max="262" width="13.1796875" customWidth="1"/>
    <col min="263" max="263" width="15.54296875" customWidth="1"/>
    <col min="264" max="264" width="17.1796875" customWidth="1"/>
    <col min="265" max="265" width="13.1796875" customWidth="1"/>
    <col min="266" max="266" width="32.54296875" customWidth="1"/>
    <col min="486" max="486" width="5.81640625" customWidth="1"/>
    <col min="487" max="487" width="23.453125" customWidth="1"/>
    <col min="488" max="488" width="18" customWidth="1"/>
    <col min="489" max="489" width="16.453125" customWidth="1"/>
    <col min="490" max="490" width="18" customWidth="1"/>
    <col min="491" max="492" width="17.54296875" customWidth="1"/>
    <col min="493" max="493" width="13.1796875" customWidth="1"/>
    <col min="494" max="494" width="19.54296875" customWidth="1"/>
    <col min="495" max="501" width="13.1796875" customWidth="1"/>
    <col min="502" max="502" width="17.1796875" customWidth="1"/>
    <col min="503" max="505" width="15.81640625" customWidth="1"/>
    <col min="506" max="506" width="17.1796875" customWidth="1"/>
    <col min="507" max="509" width="15.81640625" customWidth="1"/>
    <col min="510" max="510" width="17.1796875" customWidth="1"/>
    <col min="511" max="513" width="15.81640625" customWidth="1"/>
    <col min="514" max="514" width="14.1796875" customWidth="1"/>
    <col min="515" max="515" width="16" customWidth="1"/>
    <col min="516" max="516" width="15.81640625" customWidth="1"/>
    <col min="517" max="517" width="16.1796875" customWidth="1"/>
    <col min="518" max="518" width="13.1796875" customWidth="1"/>
    <col min="519" max="519" width="15.54296875" customWidth="1"/>
    <col min="520" max="520" width="17.1796875" customWidth="1"/>
    <col min="521" max="521" width="13.1796875" customWidth="1"/>
    <col min="522" max="522" width="32.54296875" customWidth="1"/>
    <col min="742" max="742" width="5.81640625" customWidth="1"/>
    <col min="743" max="743" width="23.453125" customWidth="1"/>
    <col min="744" max="744" width="18" customWidth="1"/>
    <col min="745" max="745" width="16.453125" customWidth="1"/>
    <col min="746" max="746" width="18" customWidth="1"/>
    <col min="747" max="748" width="17.54296875" customWidth="1"/>
    <col min="749" max="749" width="13.1796875" customWidth="1"/>
    <col min="750" max="750" width="19.54296875" customWidth="1"/>
    <col min="751" max="757" width="13.1796875" customWidth="1"/>
    <col min="758" max="758" width="17.1796875" customWidth="1"/>
    <col min="759" max="761" width="15.81640625" customWidth="1"/>
    <col min="762" max="762" width="17.1796875" customWidth="1"/>
    <col min="763" max="765" width="15.81640625" customWidth="1"/>
    <col min="766" max="766" width="17.1796875" customWidth="1"/>
    <col min="767" max="769" width="15.81640625" customWidth="1"/>
    <col min="770" max="770" width="14.1796875" customWidth="1"/>
    <col min="771" max="771" width="16" customWidth="1"/>
    <col min="772" max="772" width="15.81640625" customWidth="1"/>
    <col min="773" max="773" width="16.1796875" customWidth="1"/>
    <col min="774" max="774" width="13.1796875" customWidth="1"/>
    <col min="775" max="775" width="15.54296875" customWidth="1"/>
    <col min="776" max="776" width="17.1796875" customWidth="1"/>
    <col min="777" max="777" width="13.1796875" customWidth="1"/>
    <col min="778" max="778" width="32.54296875" customWidth="1"/>
    <col min="998" max="998" width="5.81640625" customWidth="1"/>
    <col min="999" max="999" width="23.453125" customWidth="1"/>
    <col min="1000" max="1000" width="18" customWidth="1"/>
    <col min="1001" max="1001" width="16.453125" customWidth="1"/>
    <col min="1002" max="1002" width="18" customWidth="1"/>
    <col min="1003" max="1004" width="17.54296875" customWidth="1"/>
    <col min="1005" max="1005" width="13.1796875" customWidth="1"/>
    <col min="1006" max="1006" width="19.54296875" customWidth="1"/>
    <col min="1007" max="1013" width="13.1796875" customWidth="1"/>
    <col min="1014" max="1014" width="17.1796875" customWidth="1"/>
    <col min="1015" max="1017" width="15.81640625" customWidth="1"/>
    <col min="1018" max="1018" width="17.1796875" customWidth="1"/>
    <col min="1019" max="1021" width="15.81640625" customWidth="1"/>
    <col min="1022" max="1022" width="17.1796875" customWidth="1"/>
    <col min="1023" max="1025" width="15.81640625" customWidth="1"/>
    <col min="1026" max="1026" width="14.1796875" customWidth="1"/>
    <col min="1027" max="1027" width="16" customWidth="1"/>
    <col min="1028" max="1028" width="15.81640625" customWidth="1"/>
    <col min="1029" max="1029" width="16.1796875" customWidth="1"/>
    <col min="1030" max="1030" width="13.1796875" customWidth="1"/>
    <col min="1031" max="1031" width="15.54296875" customWidth="1"/>
    <col min="1032" max="1032" width="17.1796875" customWidth="1"/>
    <col min="1033" max="1033" width="13.1796875" customWidth="1"/>
    <col min="1034" max="1034" width="32.54296875" customWidth="1"/>
    <col min="1254" max="1254" width="5.81640625" customWidth="1"/>
    <col min="1255" max="1255" width="23.453125" customWidth="1"/>
    <col min="1256" max="1256" width="18" customWidth="1"/>
    <col min="1257" max="1257" width="16.453125" customWidth="1"/>
    <col min="1258" max="1258" width="18" customWidth="1"/>
    <col min="1259" max="1260" width="17.54296875" customWidth="1"/>
    <col min="1261" max="1261" width="13.1796875" customWidth="1"/>
    <col min="1262" max="1262" width="19.54296875" customWidth="1"/>
    <col min="1263" max="1269" width="13.1796875" customWidth="1"/>
    <col min="1270" max="1270" width="17.1796875" customWidth="1"/>
    <col min="1271" max="1273" width="15.81640625" customWidth="1"/>
    <col min="1274" max="1274" width="17.1796875" customWidth="1"/>
    <col min="1275" max="1277" width="15.81640625" customWidth="1"/>
    <col min="1278" max="1278" width="17.1796875" customWidth="1"/>
    <col min="1279" max="1281" width="15.81640625" customWidth="1"/>
    <col min="1282" max="1282" width="14.1796875" customWidth="1"/>
    <col min="1283" max="1283" width="16" customWidth="1"/>
    <col min="1284" max="1284" width="15.81640625" customWidth="1"/>
    <col min="1285" max="1285" width="16.1796875" customWidth="1"/>
    <col min="1286" max="1286" width="13.1796875" customWidth="1"/>
    <col min="1287" max="1287" width="15.54296875" customWidth="1"/>
    <col min="1288" max="1288" width="17.1796875" customWidth="1"/>
    <col min="1289" max="1289" width="13.1796875" customWidth="1"/>
    <col min="1290" max="1290" width="32.54296875" customWidth="1"/>
    <col min="1510" max="1510" width="5.81640625" customWidth="1"/>
    <col min="1511" max="1511" width="23.453125" customWidth="1"/>
    <col min="1512" max="1512" width="18" customWidth="1"/>
    <col min="1513" max="1513" width="16.453125" customWidth="1"/>
    <col min="1514" max="1514" width="18" customWidth="1"/>
    <col min="1515" max="1516" width="17.54296875" customWidth="1"/>
    <col min="1517" max="1517" width="13.1796875" customWidth="1"/>
    <col min="1518" max="1518" width="19.54296875" customWidth="1"/>
    <col min="1519" max="1525" width="13.1796875" customWidth="1"/>
    <col min="1526" max="1526" width="17.1796875" customWidth="1"/>
    <col min="1527" max="1529" width="15.81640625" customWidth="1"/>
    <col min="1530" max="1530" width="17.1796875" customWidth="1"/>
    <col min="1531" max="1533" width="15.81640625" customWidth="1"/>
    <col min="1534" max="1534" width="17.1796875" customWidth="1"/>
    <col min="1535" max="1537" width="15.81640625" customWidth="1"/>
    <col min="1538" max="1538" width="14.1796875" customWidth="1"/>
    <col min="1539" max="1539" width="16" customWidth="1"/>
    <col min="1540" max="1540" width="15.81640625" customWidth="1"/>
    <col min="1541" max="1541" width="16.1796875" customWidth="1"/>
    <col min="1542" max="1542" width="13.1796875" customWidth="1"/>
    <col min="1543" max="1543" width="15.54296875" customWidth="1"/>
    <col min="1544" max="1544" width="17.1796875" customWidth="1"/>
    <col min="1545" max="1545" width="13.1796875" customWidth="1"/>
    <col min="1546" max="1546" width="32.54296875" customWidth="1"/>
    <col min="1766" max="1766" width="5.81640625" customWidth="1"/>
    <col min="1767" max="1767" width="23.453125" customWidth="1"/>
    <col min="1768" max="1768" width="18" customWidth="1"/>
    <col min="1769" max="1769" width="16.453125" customWidth="1"/>
    <col min="1770" max="1770" width="18" customWidth="1"/>
    <col min="1771" max="1772" width="17.54296875" customWidth="1"/>
    <col min="1773" max="1773" width="13.1796875" customWidth="1"/>
    <col min="1774" max="1774" width="19.54296875" customWidth="1"/>
    <col min="1775" max="1781" width="13.1796875" customWidth="1"/>
    <col min="1782" max="1782" width="17.1796875" customWidth="1"/>
    <col min="1783" max="1785" width="15.81640625" customWidth="1"/>
    <col min="1786" max="1786" width="17.1796875" customWidth="1"/>
    <col min="1787" max="1789" width="15.81640625" customWidth="1"/>
    <col min="1790" max="1790" width="17.1796875" customWidth="1"/>
    <col min="1791" max="1793" width="15.81640625" customWidth="1"/>
    <col min="1794" max="1794" width="14.1796875" customWidth="1"/>
    <col min="1795" max="1795" width="16" customWidth="1"/>
    <col min="1796" max="1796" width="15.81640625" customWidth="1"/>
    <col min="1797" max="1797" width="16.1796875" customWidth="1"/>
    <col min="1798" max="1798" width="13.1796875" customWidth="1"/>
    <col min="1799" max="1799" width="15.54296875" customWidth="1"/>
    <col min="1800" max="1800" width="17.1796875" customWidth="1"/>
    <col min="1801" max="1801" width="13.1796875" customWidth="1"/>
    <col min="1802" max="1802" width="32.54296875" customWidth="1"/>
    <col min="2022" max="2022" width="5.81640625" customWidth="1"/>
    <col min="2023" max="2023" width="23.453125" customWidth="1"/>
    <col min="2024" max="2024" width="18" customWidth="1"/>
    <col min="2025" max="2025" width="16.453125" customWidth="1"/>
    <col min="2026" max="2026" width="18" customWidth="1"/>
    <col min="2027" max="2028" width="17.54296875" customWidth="1"/>
    <col min="2029" max="2029" width="13.1796875" customWidth="1"/>
    <col min="2030" max="2030" width="19.54296875" customWidth="1"/>
    <col min="2031" max="2037" width="13.1796875" customWidth="1"/>
    <col min="2038" max="2038" width="17.1796875" customWidth="1"/>
    <col min="2039" max="2041" width="15.81640625" customWidth="1"/>
    <col min="2042" max="2042" width="17.1796875" customWidth="1"/>
    <col min="2043" max="2045" width="15.81640625" customWidth="1"/>
    <col min="2046" max="2046" width="17.1796875" customWidth="1"/>
    <col min="2047" max="2049" width="15.81640625" customWidth="1"/>
    <col min="2050" max="2050" width="14.1796875" customWidth="1"/>
    <col min="2051" max="2051" width="16" customWidth="1"/>
    <col min="2052" max="2052" width="15.81640625" customWidth="1"/>
    <col min="2053" max="2053" width="16.1796875" customWidth="1"/>
    <col min="2054" max="2054" width="13.1796875" customWidth="1"/>
    <col min="2055" max="2055" width="15.54296875" customWidth="1"/>
    <col min="2056" max="2056" width="17.1796875" customWidth="1"/>
    <col min="2057" max="2057" width="13.1796875" customWidth="1"/>
    <col min="2058" max="2058" width="32.54296875" customWidth="1"/>
    <col min="2278" max="2278" width="5.81640625" customWidth="1"/>
    <col min="2279" max="2279" width="23.453125" customWidth="1"/>
    <col min="2280" max="2280" width="18" customWidth="1"/>
    <col min="2281" max="2281" width="16.453125" customWidth="1"/>
    <col min="2282" max="2282" width="18" customWidth="1"/>
    <col min="2283" max="2284" width="17.54296875" customWidth="1"/>
    <col min="2285" max="2285" width="13.1796875" customWidth="1"/>
    <col min="2286" max="2286" width="19.54296875" customWidth="1"/>
    <col min="2287" max="2293" width="13.1796875" customWidth="1"/>
    <col min="2294" max="2294" width="17.1796875" customWidth="1"/>
    <col min="2295" max="2297" width="15.81640625" customWidth="1"/>
    <col min="2298" max="2298" width="17.1796875" customWidth="1"/>
    <col min="2299" max="2301" width="15.81640625" customWidth="1"/>
    <col min="2302" max="2302" width="17.1796875" customWidth="1"/>
    <col min="2303" max="2305" width="15.81640625" customWidth="1"/>
    <col min="2306" max="2306" width="14.1796875" customWidth="1"/>
    <col min="2307" max="2307" width="16" customWidth="1"/>
    <col min="2308" max="2308" width="15.81640625" customWidth="1"/>
    <col min="2309" max="2309" width="16.1796875" customWidth="1"/>
    <col min="2310" max="2310" width="13.1796875" customWidth="1"/>
    <col min="2311" max="2311" width="15.54296875" customWidth="1"/>
    <col min="2312" max="2312" width="17.1796875" customWidth="1"/>
    <col min="2313" max="2313" width="13.1796875" customWidth="1"/>
    <col min="2314" max="2314" width="32.54296875" customWidth="1"/>
    <col min="2534" max="2534" width="5.81640625" customWidth="1"/>
    <col min="2535" max="2535" width="23.453125" customWidth="1"/>
    <col min="2536" max="2536" width="18" customWidth="1"/>
    <col min="2537" max="2537" width="16.453125" customWidth="1"/>
    <col min="2538" max="2538" width="18" customWidth="1"/>
    <col min="2539" max="2540" width="17.54296875" customWidth="1"/>
    <col min="2541" max="2541" width="13.1796875" customWidth="1"/>
    <col min="2542" max="2542" width="19.54296875" customWidth="1"/>
    <col min="2543" max="2549" width="13.1796875" customWidth="1"/>
    <col min="2550" max="2550" width="17.1796875" customWidth="1"/>
    <col min="2551" max="2553" width="15.81640625" customWidth="1"/>
    <col min="2554" max="2554" width="17.1796875" customWidth="1"/>
    <col min="2555" max="2557" width="15.81640625" customWidth="1"/>
    <col min="2558" max="2558" width="17.1796875" customWidth="1"/>
    <col min="2559" max="2561" width="15.81640625" customWidth="1"/>
    <col min="2562" max="2562" width="14.1796875" customWidth="1"/>
    <col min="2563" max="2563" width="16" customWidth="1"/>
    <col min="2564" max="2564" width="15.81640625" customWidth="1"/>
    <col min="2565" max="2565" width="16.1796875" customWidth="1"/>
    <col min="2566" max="2566" width="13.1796875" customWidth="1"/>
    <col min="2567" max="2567" width="15.54296875" customWidth="1"/>
    <col min="2568" max="2568" width="17.1796875" customWidth="1"/>
    <col min="2569" max="2569" width="13.1796875" customWidth="1"/>
    <col min="2570" max="2570" width="32.54296875" customWidth="1"/>
    <col min="2790" max="2790" width="5.81640625" customWidth="1"/>
    <col min="2791" max="2791" width="23.453125" customWidth="1"/>
    <col min="2792" max="2792" width="18" customWidth="1"/>
    <col min="2793" max="2793" width="16.453125" customWidth="1"/>
    <col min="2794" max="2794" width="18" customWidth="1"/>
    <col min="2795" max="2796" width="17.54296875" customWidth="1"/>
    <col min="2797" max="2797" width="13.1796875" customWidth="1"/>
    <col min="2798" max="2798" width="19.54296875" customWidth="1"/>
    <col min="2799" max="2805" width="13.1796875" customWidth="1"/>
    <col min="2806" max="2806" width="17.1796875" customWidth="1"/>
    <col min="2807" max="2809" width="15.81640625" customWidth="1"/>
    <col min="2810" max="2810" width="17.1796875" customWidth="1"/>
    <col min="2811" max="2813" width="15.81640625" customWidth="1"/>
    <col min="2814" max="2814" width="17.1796875" customWidth="1"/>
    <col min="2815" max="2817" width="15.81640625" customWidth="1"/>
    <col min="2818" max="2818" width="14.1796875" customWidth="1"/>
    <col min="2819" max="2819" width="16" customWidth="1"/>
    <col min="2820" max="2820" width="15.81640625" customWidth="1"/>
    <col min="2821" max="2821" width="16.1796875" customWidth="1"/>
    <col min="2822" max="2822" width="13.1796875" customWidth="1"/>
    <col min="2823" max="2823" width="15.54296875" customWidth="1"/>
    <col min="2824" max="2824" width="17.1796875" customWidth="1"/>
    <col min="2825" max="2825" width="13.1796875" customWidth="1"/>
    <col min="2826" max="2826" width="32.54296875" customWidth="1"/>
    <col min="3046" max="3046" width="5.81640625" customWidth="1"/>
    <col min="3047" max="3047" width="23.453125" customWidth="1"/>
    <col min="3048" max="3048" width="18" customWidth="1"/>
    <col min="3049" max="3049" width="16.453125" customWidth="1"/>
    <col min="3050" max="3050" width="18" customWidth="1"/>
    <col min="3051" max="3052" width="17.54296875" customWidth="1"/>
    <col min="3053" max="3053" width="13.1796875" customWidth="1"/>
    <col min="3054" max="3054" width="19.54296875" customWidth="1"/>
    <col min="3055" max="3061" width="13.1796875" customWidth="1"/>
    <col min="3062" max="3062" width="17.1796875" customWidth="1"/>
    <col min="3063" max="3065" width="15.81640625" customWidth="1"/>
    <col min="3066" max="3066" width="17.1796875" customWidth="1"/>
    <col min="3067" max="3069" width="15.81640625" customWidth="1"/>
    <col min="3070" max="3070" width="17.1796875" customWidth="1"/>
    <col min="3071" max="3073" width="15.81640625" customWidth="1"/>
    <col min="3074" max="3074" width="14.1796875" customWidth="1"/>
    <col min="3075" max="3075" width="16" customWidth="1"/>
    <col min="3076" max="3076" width="15.81640625" customWidth="1"/>
    <col min="3077" max="3077" width="16.1796875" customWidth="1"/>
    <col min="3078" max="3078" width="13.1796875" customWidth="1"/>
    <col min="3079" max="3079" width="15.54296875" customWidth="1"/>
    <col min="3080" max="3080" width="17.1796875" customWidth="1"/>
    <col min="3081" max="3081" width="13.1796875" customWidth="1"/>
    <col min="3082" max="3082" width="32.54296875" customWidth="1"/>
    <col min="3302" max="3302" width="5.81640625" customWidth="1"/>
    <col min="3303" max="3303" width="23.453125" customWidth="1"/>
    <col min="3304" max="3304" width="18" customWidth="1"/>
    <col min="3305" max="3305" width="16.453125" customWidth="1"/>
    <col min="3306" max="3306" width="18" customWidth="1"/>
    <col min="3307" max="3308" width="17.54296875" customWidth="1"/>
    <col min="3309" max="3309" width="13.1796875" customWidth="1"/>
    <col min="3310" max="3310" width="19.54296875" customWidth="1"/>
    <col min="3311" max="3317" width="13.1796875" customWidth="1"/>
    <col min="3318" max="3318" width="17.1796875" customWidth="1"/>
    <col min="3319" max="3321" width="15.81640625" customWidth="1"/>
    <col min="3322" max="3322" width="17.1796875" customWidth="1"/>
    <col min="3323" max="3325" width="15.81640625" customWidth="1"/>
    <col min="3326" max="3326" width="17.1796875" customWidth="1"/>
    <col min="3327" max="3329" width="15.81640625" customWidth="1"/>
    <col min="3330" max="3330" width="14.1796875" customWidth="1"/>
    <col min="3331" max="3331" width="16" customWidth="1"/>
    <col min="3332" max="3332" width="15.81640625" customWidth="1"/>
    <col min="3333" max="3333" width="16.1796875" customWidth="1"/>
    <col min="3334" max="3334" width="13.1796875" customWidth="1"/>
    <col min="3335" max="3335" width="15.54296875" customWidth="1"/>
    <col min="3336" max="3336" width="17.1796875" customWidth="1"/>
    <col min="3337" max="3337" width="13.1796875" customWidth="1"/>
    <col min="3338" max="3338" width="32.54296875" customWidth="1"/>
    <col min="3558" max="3558" width="5.81640625" customWidth="1"/>
    <col min="3559" max="3559" width="23.453125" customWidth="1"/>
    <col min="3560" max="3560" width="18" customWidth="1"/>
    <col min="3561" max="3561" width="16.453125" customWidth="1"/>
    <col min="3562" max="3562" width="18" customWidth="1"/>
    <col min="3563" max="3564" width="17.54296875" customWidth="1"/>
    <col min="3565" max="3565" width="13.1796875" customWidth="1"/>
    <col min="3566" max="3566" width="19.54296875" customWidth="1"/>
    <col min="3567" max="3573" width="13.1796875" customWidth="1"/>
    <col min="3574" max="3574" width="17.1796875" customWidth="1"/>
    <col min="3575" max="3577" width="15.81640625" customWidth="1"/>
    <col min="3578" max="3578" width="17.1796875" customWidth="1"/>
    <col min="3579" max="3581" width="15.81640625" customWidth="1"/>
    <col min="3582" max="3582" width="17.1796875" customWidth="1"/>
    <col min="3583" max="3585" width="15.81640625" customWidth="1"/>
    <col min="3586" max="3586" width="14.1796875" customWidth="1"/>
    <col min="3587" max="3587" width="16" customWidth="1"/>
    <col min="3588" max="3588" width="15.81640625" customWidth="1"/>
    <col min="3589" max="3589" width="16.1796875" customWidth="1"/>
    <col min="3590" max="3590" width="13.1796875" customWidth="1"/>
    <col min="3591" max="3591" width="15.54296875" customWidth="1"/>
    <col min="3592" max="3592" width="17.1796875" customWidth="1"/>
    <col min="3593" max="3593" width="13.1796875" customWidth="1"/>
    <col min="3594" max="3594" width="32.54296875" customWidth="1"/>
    <col min="3814" max="3814" width="5.81640625" customWidth="1"/>
    <col min="3815" max="3815" width="23.453125" customWidth="1"/>
    <col min="3816" max="3816" width="18" customWidth="1"/>
    <col min="3817" max="3817" width="16.453125" customWidth="1"/>
    <col min="3818" max="3818" width="18" customWidth="1"/>
    <col min="3819" max="3820" width="17.54296875" customWidth="1"/>
    <col min="3821" max="3821" width="13.1796875" customWidth="1"/>
    <col min="3822" max="3822" width="19.54296875" customWidth="1"/>
    <col min="3823" max="3829" width="13.1796875" customWidth="1"/>
    <col min="3830" max="3830" width="17.1796875" customWidth="1"/>
    <col min="3831" max="3833" width="15.81640625" customWidth="1"/>
    <col min="3834" max="3834" width="17.1796875" customWidth="1"/>
    <col min="3835" max="3837" width="15.81640625" customWidth="1"/>
    <col min="3838" max="3838" width="17.1796875" customWidth="1"/>
    <col min="3839" max="3841" width="15.81640625" customWidth="1"/>
    <col min="3842" max="3842" width="14.1796875" customWidth="1"/>
    <col min="3843" max="3843" width="16" customWidth="1"/>
    <col min="3844" max="3844" width="15.81640625" customWidth="1"/>
    <col min="3845" max="3845" width="16.1796875" customWidth="1"/>
    <col min="3846" max="3846" width="13.1796875" customWidth="1"/>
    <col min="3847" max="3847" width="15.54296875" customWidth="1"/>
    <col min="3848" max="3848" width="17.1796875" customWidth="1"/>
    <col min="3849" max="3849" width="13.1796875" customWidth="1"/>
    <col min="3850" max="3850" width="32.54296875" customWidth="1"/>
    <col min="4070" max="4070" width="5.81640625" customWidth="1"/>
    <col min="4071" max="4071" width="23.453125" customWidth="1"/>
    <col min="4072" max="4072" width="18" customWidth="1"/>
    <col min="4073" max="4073" width="16.453125" customWidth="1"/>
    <col min="4074" max="4074" width="18" customWidth="1"/>
    <col min="4075" max="4076" width="17.54296875" customWidth="1"/>
    <col min="4077" max="4077" width="13.1796875" customWidth="1"/>
    <col min="4078" max="4078" width="19.54296875" customWidth="1"/>
    <col min="4079" max="4085" width="13.1796875" customWidth="1"/>
    <col min="4086" max="4086" width="17.1796875" customWidth="1"/>
    <col min="4087" max="4089" width="15.81640625" customWidth="1"/>
    <col min="4090" max="4090" width="17.1796875" customWidth="1"/>
    <col min="4091" max="4093" width="15.81640625" customWidth="1"/>
    <col min="4094" max="4094" width="17.1796875" customWidth="1"/>
    <col min="4095" max="4097" width="15.81640625" customWidth="1"/>
    <col min="4098" max="4098" width="14.1796875" customWidth="1"/>
    <col min="4099" max="4099" width="16" customWidth="1"/>
    <col min="4100" max="4100" width="15.81640625" customWidth="1"/>
    <col min="4101" max="4101" width="16.1796875" customWidth="1"/>
    <col min="4102" max="4102" width="13.1796875" customWidth="1"/>
    <col min="4103" max="4103" width="15.54296875" customWidth="1"/>
    <col min="4104" max="4104" width="17.1796875" customWidth="1"/>
    <col min="4105" max="4105" width="13.1796875" customWidth="1"/>
    <col min="4106" max="4106" width="32.54296875" customWidth="1"/>
    <col min="4326" max="4326" width="5.81640625" customWidth="1"/>
    <col min="4327" max="4327" width="23.453125" customWidth="1"/>
    <col min="4328" max="4328" width="18" customWidth="1"/>
    <col min="4329" max="4329" width="16.453125" customWidth="1"/>
    <col min="4330" max="4330" width="18" customWidth="1"/>
    <col min="4331" max="4332" width="17.54296875" customWidth="1"/>
    <col min="4333" max="4333" width="13.1796875" customWidth="1"/>
    <col min="4334" max="4334" width="19.54296875" customWidth="1"/>
    <col min="4335" max="4341" width="13.1796875" customWidth="1"/>
    <col min="4342" max="4342" width="17.1796875" customWidth="1"/>
    <col min="4343" max="4345" width="15.81640625" customWidth="1"/>
    <col min="4346" max="4346" width="17.1796875" customWidth="1"/>
    <col min="4347" max="4349" width="15.81640625" customWidth="1"/>
    <col min="4350" max="4350" width="17.1796875" customWidth="1"/>
    <col min="4351" max="4353" width="15.81640625" customWidth="1"/>
    <col min="4354" max="4354" width="14.1796875" customWidth="1"/>
    <col min="4355" max="4355" width="16" customWidth="1"/>
    <col min="4356" max="4356" width="15.81640625" customWidth="1"/>
    <col min="4357" max="4357" width="16.1796875" customWidth="1"/>
    <col min="4358" max="4358" width="13.1796875" customWidth="1"/>
    <col min="4359" max="4359" width="15.54296875" customWidth="1"/>
    <col min="4360" max="4360" width="17.1796875" customWidth="1"/>
    <col min="4361" max="4361" width="13.1796875" customWidth="1"/>
    <col min="4362" max="4362" width="32.54296875" customWidth="1"/>
    <col min="4582" max="4582" width="5.81640625" customWidth="1"/>
    <col min="4583" max="4583" width="23.453125" customWidth="1"/>
    <col min="4584" max="4584" width="18" customWidth="1"/>
    <col min="4585" max="4585" width="16.453125" customWidth="1"/>
    <col min="4586" max="4586" width="18" customWidth="1"/>
    <col min="4587" max="4588" width="17.54296875" customWidth="1"/>
    <col min="4589" max="4589" width="13.1796875" customWidth="1"/>
    <col min="4590" max="4590" width="19.54296875" customWidth="1"/>
    <col min="4591" max="4597" width="13.1796875" customWidth="1"/>
    <col min="4598" max="4598" width="17.1796875" customWidth="1"/>
    <col min="4599" max="4601" width="15.81640625" customWidth="1"/>
    <col min="4602" max="4602" width="17.1796875" customWidth="1"/>
    <col min="4603" max="4605" width="15.81640625" customWidth="1"/>
    <col min="4606" max="4606" width="17.1796875" customWidth="1"/>
    <col min="4607" max="4609" width="15.81640625" customWidth="1"/>
    <col min="4610" max="4610" width="14.1796875" customWidth="1"/>
    <col min="4611" max="4611" width="16" customWidth="1"/>
    <col min="4612" max="4612" width="15.81640625" customWidth="1"/>
    <col min="4613" max="4613" width="16.1796875" customWidth="1"/>
    <col min="4614" max="4614" width="13.1796875" customWidth="1"/>
    <col min="4615" max="4615" width="15.54296875" customWidth="1"/>
    <col min="4616" max="4616" width="17.1796875" customWidth="1"/>
    <col min="4617" max="4617" width="13.1796875" customWidth="1"/>
    <col min="4618" max="4618" width="32.54296875" customWidth="1"/>
    <col min="4838" max="4838" width="5.81640625" customWidth="1"/>
    <col min="4839" max="4839" width="23.453125" customWidth="1"/>
    <col min="4840" max="4840" width="18" customWidth="1"/>
    <col min="4841" max="4841" width="16.453125" customWidth="1"/>
    <col min="4842" max="4842" width="18" customWidth="1"/>
    <col min="4843" max="4844" width="17.54296875" customWidth="1"/>
    <col min="4845" max="4845" width="13.1796875" customWidth="1"/>
    <col min="4846" max="4846" width="19.54296875" customWidth="1"/>
    <col min="4847" max="4853" width="13.1796875" customWidth="1"/>
    <col min="4854" max="4854" width="17.1796875" customWidth="1"/>
    <col min="4855" max="4857" width="15.81640625" customWidth="1"/>
    <col min="4858" max="4858" width="17.1796875" customWidth="1"/>
    <col min="4859" max="4861" width="15.81640625" customWidth="1"/>
    <col min="4862" max="4862" width="17.1796875" customWidth="1"/>
    <col min="4863" max="4865" width="15.81640625" customWidth="1"/>
    <col min="4866" max="4866" width="14.1796875" customWidth="1"/>
    <col min="4867" max="4867" width="16" customWidth="1"/>
    <col min="4868" max="4868" width="15.81640625" customWidth="1"/>
    <col min="4869" max="4869" width="16.1796875" customWidth="1"/>
    <col min="4870" max="4870" width="13.1796875" customWidth="1"/>
    <col min="4871" max="4871" width="15.54296875" customWidth="1"/>
    <col min="4872" max="4872" width="17.1796875" customWidth="1"/>
    <col min="4873" max="4873" width="13.1796875" customWidth="1"/>
    <col min="4874" max="4874" width="32.54296875" customWidth="1"/>
    <col min="5094" max="5094" width="5.81640625" customWidth="1"/>
    <col min="5095" max="5095" width="23.453125" customWidth="1"/>
    <col min="5096" max="5096" width="18" customWidth="1"/>
    <col min="5097" max="5097" width="16.453125" customWidth="1"/>
    <col min="5098" max="5098" width="18" customWidth="1"/>
    <col min="5099" max="5100" width="17.54296875" customWidth="1"/>
    <col min="5101" max="5101" width="13.1796875" customWidth="1"/>
    <col min="5102" max="5102" width="19.54296875" customWidth="1"/>
    <col min="5103" max="5109" width="13.1796875" customWidth="1"/>
    <col min="5110" max="5110" width="17.1796875" customWidth="1"/>
    <col min="5111" max="5113" width="15.81640625" customWidth="1"/>
    <col min="5114" max="5114" width="17.1796875" customWidth="1"/>
    <col min="5115" max="5117" width="15.81640625" customWidth="1"/>
    <col min="5118" max="5118" width="17.1796875" customWidth="1"/>
    <col min="5119" max="5121" width="15.81640625" customWidth="1"/>
    <col min="5122" max="5122" width="14.1796875" customWidth="1"/>
    <col min="5123" max="5123" width="16" customWidth="1"/>
    <col min="5124" max="5124" width="15.81640625" customWidth="1"/>
    <col min="5125" max="5125" width="16.1796875" customWidth="1"/>
    <col min="5126" max="5126" width="13.1796875" customWidth="1"/>
    <col min="5127" max="5127" width="15.54296875" customWidth="1"/>
    <col min="5128" max="5128" width="17.1796875" customWidth="1"/>
    <col min="5129" max="5129" width="13.1796875" customWidth="1"/>
    <col min="5130" max="5130" width="32.54296875" customWidth="1"/>
    <col min="5350" max="5350" width="5.81640625" customWidth="1"/>
    <col min="5351" max="5351" width="23.453125" customWidth="1"/>
    <col min="5352" max="5352" width="18" customWidth="1"/>
    <col min="5353" max="5353" width="16.453125" customWidth="1"/>
    <col min="5354" max="5354" width="18" customWidth="1"/>
    <col min="5355" max="5356" width="17.54296875" customWidth="1"/>
    <col min="5357" max="5357" width="13.1796875" customWidth="1"/>
    <col min="5358" max="5358" width="19.54296875" customWidth="1"/>
    <col min="5359" max="5365" width="13.1796875" customWidth="1"/>
    <col min="5366" max="5366" width="17.1796875" customWidth="1"/>
    <col min="5367" max="5369" width="15.81640625" customWidth="1"/>
    <col min="5370" max="5370" width="17.1796875" customWidth="1"/>
    <col min="5371" max="5373" width="15.81640625" customWidth="1"/>
    <col min="5374" max="5374" width="17.1796875" customWidth="1"/>
    <col min="5375" max="5377" width="15.81640625" customWidth="1"/>
    <col min="5378" max="5378" width="14.1796875" customWidth="1"/>
    <col min="5379" max="5379" width="16" customWidth="1"/>
    <col min="5380" max="5380" width="15.81640625" customWidth="1"/>
    <col min="5381" max="5381" width="16.1796875" customWidth="1"/>
    <col min="5382" max="5382" width="13.1796875" customWidth="1"/>
    <col min="5383" max="5383" width="15.54296875" customWidth="1"/>
    <col min="5384" max="5384" width="17.1796875" customWidth="1"/>
    <col min="5385" max="5385" width="13.1796875" customWidth="1"/>
    <col min="5386" max="5386" width="32.54296875" customWidth="1"/>
    <col min="5606" max="5606" width="5.81640625" customWidth="1"/>
    <col min="5607" max="5607" width="23.453125" customWidth="1"/>
    <col min="5608" max="5608" width="18" customWidth="1"/>
    <col min="5609" max="5609" width="16.453125" customWidth="1"/>
    <col min="5610" max="5610" width="18" customWidth="1"/>
    <col min="5611" max="5612" width="17.54296875" customWidth="1"/>
    <col min="5613" max="5613" width="13.1796875" customWidth="1"/>
    <col min="5614" max="5614" width="19.54296875" customWidth="1"/>
    <col min="5615" max="5621" width="13.1796875" customWidth="1"/>
    <col min="5622" max="5622" width="17.1796875" customWidth="1"/>
    <col min="5623" max="5625" width="15.81640625" customWidth="1"/>
    <col min="5626" max="5626" width="17.1796875" customWidth="1"/>
    <col min="5627" max="5629" width="15.81640625" customWidth="1"/>
    <col min="5630" max="5630" width="17.1796875" customWidth="1"/>
    <col min="5631" max="5633" width="15.81640625" customWidth="1"/>
    <col min="5634" max="5634" width="14.1796875" customWidth="1"/>
    <col min="5635" max="5635" width="16" customWidth="1"/>
    <col min="5636" max="5636" width="15.81640625" customWidth="1"/>
    <col min="5637" max="5637" width="16.1796875" customWidth="1"/>
    <col min="5638" max="5638" width="13.1796875" customWidth="1"/>
    <col min="5639" max="5639" width="15.54296875" customWidth="1"/>
    <col min="5640" max="5640" width="17.1796875" customWidth="1"/>
    <col min="5641" max="5641" width="13.1796875" customWidth="1"/>
    <col min="5642" max="5642" width="32.54296875" customWidth="1"/>
    <col min="5862" max="5862" width="5.81640625" customWidth="1"/>
    <col min="5863" max="5863" width="23.453125" customWidth="1"/>
    <col min="5864" max="5864" width="18" customWidth="1"/>
    <col min="5865" max="5865" width="16.453125" customWidth="1"/>
    <col min="5866" max="5866" width="18" customWidth="1"/>
    <col min="5867" max="5868" width="17.54296875" customWidth="1"/>
    <col min="5869" max="5869" width="13.1796875" customWidth="1"/>
    <col min="5870" max="5870" width="19.54296875" customWidth="1"/>
    <col min="5871" max="5877" width="13.1796875" customWidth="1"/>
    <col min="5878" max="5878" width="17.1796875" customWidth="1"/>
    <col min="5879" max="5881" width="15.81640625" customWidth="1"/>
    <col min="5882" max="5882" width="17.1796875" customWidth="1"/>
    <col min="5883" max="5885" width="15.81640625" customWidth="1"/>
    <col min="5886" max="5886" width="17.1796875" customWidth="1"/>
    <col min="5887" max="5889" width="15.81640625" customWidth="1"/>
    <col min="5890" max="5890" width="14.1796875" customWidth="1"/>
    <col min="5891" max="5891" width="16" customWidth="1"/>
    <col min="5892" max="5892" width="15.81640625" customWidth="1"/>
    <col min="5893" max="5893" width="16.1796875" customWidth="1"/>
    <col min="5894" max="5894" width="13.1796875" customWidth="1"/>
    <col min="5895" max="5895" width="15.54296875" customWidth="1"/>
    <col min="5896" max="5896" width="17.1796875" customWidth="1"/>
    <col min="5897" max="5897" width="13.1796875" customWidth="1"/>
    <col min="5898" max="5898" width="32.54296875" customWidth="1"/>
    <col min="6118" max="6118" width="5.81640625" customWidth="1"/>
    <col min="6119" max="6119" width="23.453125" customWidth="1"/>
    <col min="6120" max="6120" width="18" customWidth="1"/>
    <col min="6121" max="6121" width="16.453125" customWidth="1"/>
    <col min="6122" max="6122" width="18" customWidth="1"/>
    <col min="6123" max="6124" width="17.54296875" customWidth="1"/>
    <col min="6125" max="6125" width="13.1796875" customWidth="1"/>
    <col min="6126" max="6126" width="19.54296875" customWidth="1"/>
    <col min="6127" max="6133" width="13.1796875" customWidth="1"/>
    <col min="6134" max="6134" width="17.1796875" customWidth="1"/>
    <col min="6135" max="6137" width="15.81640625" customWidth="1"/>
    <col min="6138" max="6138" width="17.1796875" customWidth="1"/>
    <col min="6139" max="6141" width="15.81640625" customWidth="1"/>
    <col min="6142" max="6142" width="17.1796875" customWidth="1"/>
    <col min="6143" max="6145" width="15.81640625" customWidth="1"/>
    <col min="6146" max="6146" width="14.1796875" customWidth="1"/>
    <col min="6147" max="6147" width="16" customWidth="1"/>
    <col min="6148" max="6148" width="15.81640625" customWidth="1"/>
    <col min="6149" max="6149" width="16.1796875" customWidth="1"/>
    <col min="6150" max="6150" width="13.1796875" customWidth="1"/>
    <col min="6151" max="6151" width="15.54296875" customWidth="1"/>
    <col min="6152" max="6152" width="17.1796875" customWidth="1"/>
    <col min="6153" max="6153" width="13.1796875" customWidth="1"/>
    <col min="6154" max="6154" width="32.54296875" customWidth="1"/>
    <col min="6374" max="6374" width="5.81640625" customWidth="1"/>
    <col min="6375" max="6375" width="23.453125" customWidth="1"/>
    <col min="6376" max="6376" width="18" customWidth="1"/>
    <col min="6377" max="6377" width="16.453125" customWidth="1"/>
    <col min="6378" max="6378" width="18" customWidth="1"/>
    <col min="6379" max="6380" width="17.54296875" customWidth="1"/>
    <col min="6381" max="6381" width="13.1796875" customWidth="1"/>
    <col min="6382" max="6382" width="19.54296875" customWidth="1"/>
    <col min="6383" max="6389" width="13.1796875" customWidth="1"/>
    <col min="6390" max="6390" width="17.1796875" customWidth="1"/>
    <col min="6391" max="6393" width="15.81640625" customWidth="1"/>
    <col min="6394" max="6394" width="17.1796875" customWidth="1"/>
    <col min="6395" max="6397" width="15.81640625" customWidth="1"/>
    <col min="6398" max="6398" width="17.1796875" customWidth="1"/>
    <col min="6399" max="6401" width="15.81640625" customWidth="1"/>
    <col min="6402" max="6402" width="14.1796875" customWidth="1"/>
    <col min="6403" max="6403" width="16" customWidth="1"/>
    <col min="6404" max="6404" width="15.81640625" customWidth="1"/>
    <col min="6405" max="6405" width="16.1796875" customWidth="1"/>
    <col min="6406" max="6406" width="13.1796875" customWidth="1"/>
    <col min="6407" max="6407" width="15.54296875" customWidth="1"/>
    <col min="6408" max="6408" width="17.1796875" customWidth="1"/>
    <col min="6409" max="6409" width="13.1796875" customWidth="1"/>
    <col min="6410" max="6410" width="32.54296875" customWidth="1"/>
    <col min="6630" max="6630" width="5.81640625" customWidth="1"/>
    <col min="6631" max="6631" width="23.453125" customWidth="1"/>
    <col min="6632" max="6632" width="18" customWidth="1"/>
    <col min="6633" max="6633" width="16.453125" customWidth="1"/>
    <col min="6634" max="6634" width="18" customWidth="1"/>
    <col min="6635" max="6636" width="17.54296875" customWidth="1"/>
    <col min="6637" max="6637" width="13.1796875" customWidth="1"/>
    <col min="6638" max="6638" width="19.54296875" customWidth="1"/>
    <col min="6639" max="6645" width="13.1796875" customWidth="1"/>
    <col min="6646" max="6646" width="17.1796875" customWidth="1"/>
    <col min="6647" max="6649" width="15.81640625" customWidth="1"/>
    <col min="6650" max="6650" width="17.1796875" customWidth="1"/>
    <col min="6651" max="6653" width="15.81640625" customWidth="1"/>
    <col min="6654" max="6654" width="17.1796875" customWidth="1"/>
    <col min="6655" max="6657" width="15.81640625" customWidth="1"/>
    <col min="6658" max="6658" width="14.1796875" customWidth="1"/>
    <col min="6659" max="6659" width="16" customWidth="1"/>
    <col min="6660" max="6660" width="15.81640625" customWidth="1"/>
    <col min="6661" max="6661" width="16.1796875" customWidth="1"/>
    <col min="6662" max="6662" width="13.1796875" customWidth="1"/>
    <col min="6663" max="6663" width="15.54296875" customWidth="1"/>
    <col min="6664" max="6664" width="17.1796875" customWidth="1"/>
    <col min="6665" max="6665" width="13.1796875" customWidth="1"/>
    <col min="6666" max="6666" width="32.54296875" customWidth="1"/>
    <col min="6886" max="6886" width="5.81640625" customWidth="1"/>
    <col min="6887" max="6887" width="23.453125" customWidth="1"/>
    <col min="6888" max="6888" width="18" customWidth="1"/>
    <col min="6889" max="6889" width="16.453125" customWidth="1"/>
    <col min="6890" max="6890" width="18" customWidth="1"/>
    <col min="6891" max="6892" width="17.54296875" customWidth="1"/>
    <col min="6893" max="6893" width="13.1796875" customWidth="1"/>
    <col min="6894" max="6894" width="19.54296875" customWidth="1"/>
    <col min="6895" max="6901" width="13.1796875" customWidth="1"/>
    <col min="6902" max="6902" width="17.1796875" customWidth="1"/>
    <col min="6903" max="6905" width="15.81640625" customWidth="1"/>
    <col min="6906" max="6906" width="17.1796875" customWidth="1"/>
    <col min="6907" max="6909" width="15.81640625" customWidth="1"/>
    <col min="6910" max="6910" width="17.1796875" customWidth="1"/>
    <col min="6911" max="6913" width="15.81640625" customWidth="1"/>
    <col min="6914" max="6914" width="14.1796875" customWidth="1"/>
    <col min="6915" max="6915" width="16" customWidth="1"/>
    <col min="6916" max="6916" width="15.81640625" customWidth="1"/>
    <col min="6917" max="6917" width="16.1796875" customWidth="1"/>
    <col min="6918" max="6918" width="13.1796875" customWidth="1"/>
    <col min="6919" max="6919" width="15.54296875" customWidth="1"/>
    <col min="6920" max="6920" width="17.1796875" customWidth="1"/>
    <col min="6921" max="6921" width="13.1796875" customWidth="1"/>
    <col min="6922" max="6922" width="32.54296875" customWidth="1"/>
    <col min="7142" max="7142" width="5.81640625" customWidth="1"/>
    <col min="7143" max="7143" width="23.453125" customWidth="1"/>
    <col min="7144" max="7144" width="18" customWidth="1"/>
    <col min="7145" max="7145" width="16.453125" customWidth="1"/>
    <col min="7146" max="7146" width="18" customWidth="1"/>
    <col min="7147" max="7148" width="17.54296875" customWidth="1"/>
    <col min="7149" max="7149" width="13.1796875" customWidth="1"/>
    <col min="7150" max="7150" width="19.54296875" customWidth="1"/>
    <col min="7151" max="7157" width="13.1796875" customWidth="1"/>
    <col min="7158" max="7158" width="17.1796875" customWidth="1"/>
    <col min="7159" max="7161" width="15.81640625" customWidth="1"/>
    <col min="7162" max="7162" width="17.1796875" customWidth="1"/>
    <col min="7163" max="7165" width="15.81640625" customWidth="1"/>
    <col min="7166" max="7166" width="17.1796875" customWidth="1"/>
    <col min="7167" max="7169" width="15.81640625" customWidth="1"/>
    <col min="7170" max="7170" width="14.1796875" customWidth="1"/>
    <col min="7171" max="7171" width="16" customWidth="1"/>
    <col min="7172" max="7172" width="15.81640625" customWidth="1"/>
    <col min="7173" max="7173" width="16.1796875" customWidth="1"/>
    <col min="7174" max="7174" width="13.1796875" customWidth="1"/>
    <col min="7175" max="7175" width="15.54296875" customWidth="1"/>
    <col min="7176" max="7176" width="17.1796875" customWidth="1"/>
    <col min="7177" max="7177" width="13.1796875" customWidth="1"/>
    <col min="7178" max="7178" width="32.54296875" customWidth="1"/>
    <col min="7398" max="7398" width="5.81640625" customWidth="1"/>
    <col min="7399" max="7399" width="23.453125" customWidth="1"/>
    <col min="7400" max="7400" width="18" customWidth="1"/>
    <col min="7401" max="7401" width="16.453125" customWidth="1"/>
    <col min="7402" max="7402" width="18" customWidth="1"/>
    <col min="7403" max="7404" width="17.54296875" customWidth="1"/>
    <col min="7405" max="7405" width="13.1796875" customWidth="1"/>
    <col min="7406" max="7406" width="19.54296875" customWidth="1"/>
    <col min="7407" max="7413" width="13.1796875" customWidth="1"/>
    <col min="7414" max="7414" width="17.1796875" customWidth="1"/>
    <col min="7415" max="7417" width="15.81640625" customWidth="1"/>
    <col min="7418" max="7418" width="17.1796875" customWidth="1"/>
    <col min="7419" max="7421" width="15.81640625" customWidth="1"/>
    <col min="7422" max="7422" width="17.1796875" customWidth="1"/>
    <col min="7423" max="7425" width="15.81640625" customWidth="1"/>
    <col min="7426" max="7426" width="14.1796875" customWidth="1"/>
    <col min="7427" max="7427" width="16" customWidth="1"/>
    <col min="7428" max="7428" width="15.81640625" customWidth="1"/>
    <col min="7429" max="7429" width="16.1796875" customWidth="1"/>
    <col min="7430" max="7430" width="13.1796875" customWidth="1"/>
    <col min="7431" max="7431" width="15.54296875" customWidth="1"/>
    <col min="7432" max="7432" width="17.1796875" customWidth="1"/>
    <col min="7433" max="7433" width="13.1796875" customWidth="1"/>
    <col min="7434" max="7434" width="32.54296875" customWidth="1"/>
    <col min="7654" max="7654" width="5.81640625" customWidth="1"/>
    <col min="7655" max="7655" width="23.453125" customWidth="1"/>
    <col min="7656" max="7656" width="18" customWidth="1"/>
    <col min="7657" max="7657" width="16.453125" customWidth="1"/>
    <col min="7658" max="7658" width="18" customWidth="1"/>
    <col min="7659" max="7660" width="17.54296875" customWidth="1"/>
    <col min="7661" max="7661" width="13.1796875" customWidth="1"/>
    <col min="7662" max="7662" width="19.54296875" customWidth="1"/>
    <col min="7663" max="7669" width="13.1796875" customWidth="1"/>
    <col min="7670" max="7670" width="17.1796875" customWidth="1"/>
    <col min="7671" max="7673" width="15.81640625" customWidth="1"/>
    <col min="7674" max="7674" width="17.1796875" customWidth="1"/>
    <col min="7675" max="7677" width="15.81640625" customWidth="1"/>
    <col min="7678" max="7678" width="17.1796875" customWidth="1"/>
    <col min="7679" max="7681" width="15.81640625" customWidth="1"/>
    <col min="7682" max="7682" width="14.1796875" customWidth="1"/>
    <col min="7683" max="7683" width="16" customWidth="1"/>
    <col min="7684" max="7684" width="15.81640625" customWidth="1"/>
    <col min="7685" max="7685" width="16.1796875" customWidth="1"/>
    <col min="7686" max="7686" width="13.1796875" customWidth="1"/>
    <col min="7687" max="7687" width="15.54296875" customWidth="1"/>
    <col min="7688" max="7688" width="17.1796875" customWidth="1"/>
    <col min="7689" max="7689" width="13.1796875" customWidth="1"/>
    <col min="7690" max="7690" width="32.54296875" customWidth="1"/>
    <col min="7910" max="7910" width="5.81640625" customWidth="1"/>
    <col min="7911" max="7911" width="23.453125" customWidth="1"/>
    <col min="7912" max="7912" width="18" customWidth="1"/>
    <col min="7913" max="7913" width="16.453125" customWidth="1"/>
    <col min="7914" max="7914" width="18" customWidth="1"/>
    <col min="7915" max="7916" width="17.54296875" customWidth="1"/>
    <col min="7917" max="7917" width="13.1796875" customWidth="1"/>
    <col min="7918" max="7918" width="19.54296875" customWidth="1"/>
    <col min="7919" max="7925" width="13.1796875" customWidth="1"/>
    <col min="7926" max="7926" width="17.1796875" customWidth="1"/>
    <col min="7927" max="7929" width="15.81640625" customWidth="1"/>
    <col min="7930" max="7930" width="17.1796875" customWidth="1"/>
    <col min="7931" max="7933" width="15.81640625" customWidth="1"/>
    <col min="7934" max="7934" width="17.1796875" customWidth="1"/>
    <col min="7935" max="7937" width="15.81640625" customWidth="1"/>
    <col min="7938" max="7938" width="14.1796875" customWidth="1"/>
    <col min="7939" max="7939" width="16" customWidth="1"/>
    <col min="7940" max="7940" width="15.81640625" customWidth="1"/>
    <col min="7941" max="7941" width="16.1796875" customWidth="1"/>
    <col min="7942" max="7942" width="13.1796875" customWidth="1"/>
    <col min="7943" max="7943" width="15.54296875" customWidth="1"/>
    <col min="7944" max="7944" width="17.1796875" customWidth="1"/>
    <col min="7945" max="7945" width="13.1796875" customWidth="1"/>
    <col min="7946" max="7946" width="32.54296875" customWidth="1"/>
    <col min="8166" max="8166" width="5.81640625" customWidth="1"/>
    <col min="8167" max="8167" width="23.453125" customWidth="1"/>
    <col min="8168" max="8168" width="18" customWidth="1"/>
    <col min="8169" max="8169" width="16.453125" customWidth="1"/>
    <col min="8170" max="8170" width="18" customWidth="1"/>
    <col min="8171" max="8172" width="17.54296875" customWidth="1"/>
    <col min="8173" max="8173" width="13.1796875" customWidth="1"/>
    <col min="8174" max="8174" width="19.54296875" customWidth="1"/>
    <col min="8175" max="8181" width="13.1796875" customWidth="1"/>
    <col min="8182" max="8182" width="17.1796875" customWidth="1"/>
    <col min="8183" max="8185" width="15.81640625" customWidth="1"/>
    <col min="8186" max="8186" width="17.1796875" customWidth="1"/>
    <col min="8187" max="8189" width="15.81640625" customWidth="1"/>
    <col min="8190" max="8190" width="17.1796875" customWidth="1"/>
    <col min="8191" max="8193" width="15.81640625" customWidth="1"/>
    <col min="8194" max="8194" width="14.1796875" customWidth="1"/>
    <col min="8195" max="8195" width="16" customWidth="1"/>
    <col min="8196" max="8196" width="15.81640625" customWidth="1"/>
    <col min="8197" max="8197" width="16.1796875" customWidth="1"/>
    <col min="8198" max="8198" width="13.1796875" customWidth="1"/>
    <col min="8199" max="8199" width="15.54296875" customWidth="1"/>
    <col min="8200" max="8200" width="17.1796875" customWidth="1"/>
    <col min="8201" max="8201" width="13.1796875" customWidth="1"/>
    <col min="8202" max="8202" width="32.54296875" customWidth="1"/>
    <col min="8422" max="8422" width="5.81640625" customWidth="1"/>
    <col min="8423" max="8423" width="23.453125" customWidth="1"/>
    <col min="8424" max="8424" width="18" customWidth="1"/>
    <col min="8425" max="8425" width="16.453125" customWidth="1"/>
    <col min="8426" max="8426" width="18" customWidth="1"/>
    <col min="8427" max="8428" width="17.54296875" customWidth="1"/>
    <col min="8429" max="8429" width="13.1796875" customWidth="1"/>
    <col min="8430" max="8430" width="19.54296875" customWidth="1"/>
    <col min="8431" max="8437" width="13.1796875" customWidth="1"/>
    <col min="8438" max="8438" width="17.1796875" customWidth="1"/>
    <col min="8439" max="8441" width="15.81640625" customWidth="1"/>
    <col min="8442" max="8442" width="17.1796875" customWidth="1"/>
    <col min="8443" max="8445" width="15.81640625" customWidth="1"/>
    <col min="8446" max="8446" width="17.1796875" customWidth="1"/>
    <col min="8447" max="8449" width="15.81640625" customWidth="1"/>
    <col min="8450" max="8450" width="14.1796875" customWidth="1"/>
    <col min="8451" max="8451" width="16" customWidth="1"/>
    <col min="8452" max="8452" width="15.81640625" customWidth="1"/>
    <col min="8453" max="8453" width="16.1796875" customWidth="1"/>
    <col min="8454" max="8454" width="13.1796875" customWidth="1"/>
    <col min="8455" max="8455" width="15.54296875" customWidth="1"/>
    <col min="8456" max="8456" width="17.1796875" customWidth="1"/>
    <col min="8457" max="8457" width="13.1796875" customWidth="1"/>
    <col min="8458" max="8458" width="32.54296875" customWidth="1"/>
    <col min="8678" max="8678" width="5.81640625" customWidth="1"/>
    <col min="8679" max="8679" width="23.453125" customWidth="1"/>
    <col min="8680" max="8680" width="18" customWidth="1"/>
    <col min="8681" max="8681" width="16.453125" customWidth="1"/>
    <col min="8682" max="8682" width="18" customWidth="1"/>
    <col min="8683" max="8684" width="17.54296875" customWidth="1"/>
    <col min="8685" max="8685" width="13.1796875" customWidth="1"/>
    <col min="8686" max="8686" width="19.54296875" customWidth="1"/>
    <col min="8687" max="8693" width="13.1796875" customWidth="1"/>
    <col min="8694" max="8694" width="17.1796875" customWidth="1"/>
    <col min="8695" max="8697" width="15.81640625" customWidth="1"/>
    <col min="8698" max="8698" width="17.1796875" customWidth="1"/>
    <col min="8699" max="8701" width="15.81640625" customWidth="1"/>
    <col min="8702" max="8702" width="17.1796875" customWidth="1"/>
    <col min="8703" max="8705" width="15.81640625" customWidth="1"/>
    <col min="8706" max="8706" width="14.1796875" customWidth="1"/>
    <col min="8707" max="8707" width="16" customWidth="1"/>
    <col min="8708" max="8708" width="15.81640625" customWidth="1"/>
    <col min="8709" max="8709" width="16.1796875" customWidth="1"/>
    <col min="8710" max="8710" width="13.1796875" customWidth="1"/>
    <col min="8711" max="8711" width="15.54296875" customWidth="1"/>
    <col min="8712" max="8712" width="17.1796875" customWidth="1"/>
    <col min="8713" max="8713" width="13.1796875" customWidth="1"/>
    <col min="8714" max="8714" width="32.54296875" customWidth="1"/>
    <col min="8934" max="8934" width="5.81640625" customWidth="1"/>
    <col min="8935" max="8935" width="23.453125" customWidth="1"/>
    <col min="8936" max="8936" width="18" customWidth="1"/>
    <col min="8937" max="8937" width="16.453125" customWidth="1"/>
    <col min="8938" max="8938" width="18" customWidth="1"/>
    <col min="8939" max="8940" width="17.54296875" customWidth="1"/>
    <col min="8941" max="8941" width="13.1796875" customWidth="1"/>
    <col min="8942" max="8942" width="19.54296875" customWidth="1"/>
    <col min="8943" max="8949" width="13.1796875" customWidth="1"/>
    <col min="8950" max="8950" width="17.1796875" customWidth="1"/>
    <col min="8951" max="8953" width="15.81640625" customWidth="1"/>
    <col min="8954" max="8954" width="17.1796875" customWidth="1"/>
    <col min="8955" max="8957" width="15.81640625" customWidth="1"/>
    <col min="8958" max="8958" width="17.1796875" customWidth="1"/>
    <col min="8959" max="8961" width="15.81640625" customWidth="1"/>
    <col min="8962" max="8962" width="14.1796875" customWidth="1"/>
    <col min="8963" max="8963" width="16" customWidth="1"/>
    <col min="8964" max="8964" width="15.81640625" customWidth="1"/>
    <col min="8965" max="8965" width="16.1796875" customWidth="1"/>
    <col min="8966" max="8966" width="13.1796875" customWidth="1"/>
    <col min="8967" max="8967" width="15.54296875" customWidth="1"/>
    <col min="8968" max="8968" width="17.1796875" customWidth="1"/>
    <col min="8969" max="8969" width="13.1796875" customWidth="1"/>
    <col min="8970" max="8970" width="32.54296875" customWidth="1"/>
    <col min="9190" max="9190" width="5.81640625" customWidth="1"/>
    <col min="9191" max="9191" width="23.453125" customWidth="1"/>
    <col min="9192" max="9192" width="18" customWidth="1"/>
    <col min="9193" max="9193" width="16.453125" customWidth="1"/>
    <col min="9194" max="9194" width="18" customWidth="1"/>
    <col min="9195" max="9196" width="17.54296875" customWidth="1"/>
    <col min="9197" max="9197" width="13.1796875" customWidth="1"/>
    <col min="9198" max="9198" width="19.54296875" customWidth="1"/>
    <col min="9199" max="9205" width="13.1796875" customWidth="1"/>
    <col min="9206" max="9206" width="17.1796875" customWidth="1"/>
    <col min="9207" max="9209" width="15.81640625" customWidth="1"/>
    <col min="9210" max="9210" width="17.1796875" customWidth="1"/>
    <col min="9211" max="9213" width="15.81640625" customWidth="1"/>
    <col min="9214" max="9214" width="17.1796875" customWidth="1"/>
    <col min="9215" max="9217" width="15.81640625" customWidth="1"/>
    <col min="9218" max="9218" width="14.1796875" customWidth="1"/>
    <col min="9219" max="9219" width="16" customWidth="1"/>
    <col min="9220" max="9220" width="15.81640625" customWidth="1"/>
    <col min="9221" max="9221" width="16.1796875" customWidth="1"/>
    <col min="9222" max="9222" width="13.1796875" customWidth="1"/>
    <col min="9223" max="9223" width="15.54296875" customWidth="1"/>
    <col min="9224" max="9224" width="17.1796875" customWidth="1"/>
    <col min="9225" max="9225" width="13.1796875" customWidth="1"/>
    <col min="9226" max="9226" width="32.54296875" customWidth="1"/>
    <col min="9446" max="9446" width="5.81640625" customWidth="1"/>
    <col min="9447" max="9447" width="23.453125" customWidth="1"/>
    <col min="9448" max="9448" width="18" customWidth="1"/>
    <col min="9449" max="9449" width="16.453125" customWidth="1"/>
    <col min="9450" max="9450" width="18" customWidth="1"/>
    <col min="9451" max="9452" width="17.54296875" customWidth="1"/>
    <col min="9453" max="9453" width="13.1796875" customWidth="1"/>
    <col min="9454" max="9454" width="19.54296875" customWidth="1"/>
    <col min="9455" max="9461" width="13.1796875" customWidth="1"/>
    <col min="9462" max="9462" width="17.1796875" customWidth="1"/>
    <col min="9463" max="9465" width="15.81640625" customWidth="1"/>
    <col min="9466" max="9466" width="17.1796875" customWidth="1"/>
    <col min="9467" max="9469" width="15.81640625" customWidth="1"/>
    <col min="9470" max="9470" width="17.1796875" customWidth="1"/>
    <col min="9471" max="9473" width="15.81640625" customWidth="1"/>
    <col min="9474" max="9474" width="14.1796875" customWidth="1"/>
    <col min="9475" max="9475" width="16" customWidth="1"/>
    <col min="9476" max="9476" width="15.81640625" customWidth="1"/>
    <col min="9477" max="9477" width="16.1796875" customWidth="1"/>
    <col min="9478" max="9478" width="13.1796875" customWidth="1"/>
    <col min="9479" max="9479" width="15.54296875" customWidth="1"/>
    <col min="9480" max="9480" width="17.1796875" customWidth="1"/>
    <col min="9481" max="9481" width="13.1796875" customWidth="1"/>
    <col min="9482" max="9482" width="32.54296875" customWidth="1"/>
    <col min="9702" max="9702" width="5.81640625" customWidth="1"/>
    <col min="9703" max="9703" width="23.453125" customWidth="1"/>
    <col min="9704" max="9704" width="18" customWidth="1"/>
    <col min="9705" max="9705" width="16.453125" customWidth="1"/>
    <col min="9706" max="9706" width="18" customWidth="1"/>
    <col min="9707" max="9708" width="17.54296875" customWidth="1"/>
    <col min="9709" max="9709" width="13.1796875" customWidth="1"/>
    <col min="9710" max="9710" width="19.54296875" customWidth="1"/>
    <col min="9711" max="9717" width="13.1796875" customWidth="1"/>
    <col min="9718" max="9718" width="17.1796875" customWidth="1"/>
    <col min="9719" max="9721" width="15.81640625" customWidth="1"/>
    <col min="9722" max="9722" width="17.1796875" customWidth="1"/>
    <col min="9723" max="9725" width="15.81640625" customWidth="1"/>
    <col min="9726" max="9726" width="17.1796875" customWidth="1"/>
    <col min="9727" max="9729" width="15.81640625" customWidth="1"/>
    <col min="9730" max="9730" width="14.1796875" customWidth="1"/>
    <col min="9731" max="9731" width="16" customWidth="1"/>
    <col min="9732" max="9732" width="15.81640625" customWidth="1"/>
    <col min="9733" max="9733" width="16.1796875" customWidth="1"/>
    <col min="9734" max="9734" width="13.1796875" customWidth="1"/>
    <col min="9735" max="9735" width="15.54296875" customWidth="1"/>
    <col min="9736" max="9736" width="17.1796875" customWidth="1"/>
    <col min="9737" max="9737" width="13.1796875" customWidth="1"/>
    <col min="9738" max="9738" width="32.54296875" customWidth="1"/>
    <col min="9958" max="9958" width="5.81640625" customWidth="1"/>
    <col min="9959" max="9959" width="23.453125" customWidth="1"/>
    <col min="9960" max="9960" width="18" customWidth="1"/>
    <col min="9961" max="9961" width="16.453125" customWidth="1"/>
    <col min="9962" max="9962" width="18" customWidth="1"/>
    <col min="9963" max="9964" width="17.54296875" customWidth="1"/>
    <col min="9965" max="9965" width="13.1796875" customWidth="1"/>
    <col min="9966" max="9966" width="19.54296875" customWidth="1"/>
    <col min="9967" max="9973" width="13.1796875" customWidth="1"/>
    <col min="9974" max="9974" width="17.1796875" customWidth="1"/>
    <col min="9975" max="9977" width="15.81640625" customWidth="1"/>
    <col min="9978" max="9978" width="17.1796875" customWidth="1"/>
    <col min="9979" max="9981" width="15.81640625" customWidth="1"/>
    <col min="9982" max="9982" width="17.1796875" customWidth="1"/>
    <col min="9983" max="9985" width="15.81640625" customWidth="1"/>
    <col min="9986" max="9986" width="14.1796875" customWidth="1"/>
    <col min="9987" max="9987" width="16" customWidth="1"/>
    <col min="9988" max="9988" width="15.81640625" customWidth="1"/>
    <col min="9989" max="9989" width="16.1796875" customWidth="1"/>
    <col min="9990" max="9990" width="13.1796875" customWidth="1"/>
    <col min="9991" max="9991" width="15.54296875" customWidth="1"/>
    <col min="9992" max="9992" width="17.1796875" customWidth="1"/>
    <col min="9993" max="9993" width="13.1796875" customWidth="1"/>
    <col min="9994" max="9994" width="32.54296875" customWidth="1"/>
    <col min="10214" max="10214" width="5.81640625" customWidth="1"/>
    <col min="10215" max="10215" width="23.453125" customWidth="1"/>
    <col min="10216" max="10216" width="18" customWidth="1"/>
    <col min="10217" max="10217" width="16.453125" customWidth="1"/>
    <col min="10218" max="10218" width="18" customWidth="1"/>
    <col min="10219" max="10220" width="17.54296875" customWidth="1"/>
    <col min="10221" max="10221" width="13.1796875" customWidth="1"/>
    <col min="10222" max="10222" width="19.54296875" customWidth="1"/>
    <col min="10223" max="10229" width="13.1796875" customWidth="1"/>
    <col min="10230" max="10230" width="17.1796875" customWidth="1"/>
    <col min="10231" max="10233" width="15.81640625" customWidth="1"/>
    <col min="10234" max="10234" width="17.1796875" customWidth="1"/>
    <col min="10235" max="10237" width="15.81640625" customWidth="1"/>
    <col min="10238" max="10238" width="17.1796875" customWidth="1"/>
    <col min="10239" max="10241" width="15.81640625" customWidth="1"/>
    <col min="10242" max="10242" width="14.1796875" customWidth="1"/>
    <col min="10243" max="10243" width="16" customWidth="1"/>
    <col min="10244" max="10244" width="15.81640625" customWidth="1"/>
    <col min="10245" max="10245" width="16.1796875" customWidth="1"/>
    <col min="10246" max="10246" width="13.1796875" customWidth="1"/>
    <col min="10247" max="10247" width="15.54296875" customWidth="1"/>
    <col min="10248" max="10248" width="17.1796875" customWidth="1"/>
    <col min="10249" max="10249" width="13.1796875" customWidth="1"/>
    <col min="10250" max="10250" width="32.54296875" customWidth="1"/>
    <col min="10470" max="10470" width="5.81640625" customWidth="1"/>
    <col min="10471" max="10471" width="23.453125" customWidth="1"/>
    <col min="10472" max="10472" width="18" customWidth="1"/>
    <col min="10473" max="10473" width="16.453125" customWidth="1"/>
    <col min="10474" max="10474" width="18" customWidth="1"/>
    <col min="10475" max="10476" width="17.54296875" customWidth="1"/>
    <col min="10477" max="10477" width="13.1796875" customWidth="1"/>
    <col min="10478" max="10478" width="19.54296875" customWidth="1"/>
    <col min="10479" max="10485" width="13.1796875" customWidth="1"/>
    <col min="10486" max="10486" width="17.1796875" customWidth="1"/>
    <col min="10487" max="10489" width="15.81640625" customWidth="1"/>
    <col min="10490" max="10490" width="17.1796875" customWidth="1"/>
    <col min="10491" max="10493" width="15.81640625" customWidth="1"/>
    <col min="10494" max="10494" width="17.1796875" customWidth="1"/>
    <col min="10495" max="10497" width="15.81640625" customWidth="1"/>
    <col min="10498" max="10498" width="14.1796875" customWidth="1"/>
    <col min="10499" max="10499" width="16" customWidth="1"/>
    <col min="10500" max="10500" width="15.81640625" customWidth="1"/>
    <col min="10501" max="10501" width="16.1796875" customWidth="1"/>
    <col min="10502" max="10502" width="13.1796875" customWidth="1"/>
    <col min="10503" max="10503" width="15.54296875" customWidth="1"/>
    <col min="10504" max="10504" width="17.1796875" customWidth="1"/>
    <col min="10505" max="10505" width="13.1796875" customWidth="1"/>
    <col min="10506" max="10506" width="32.54296875" customWidth="1"/>
    <col min="10726" max="10726" width="5.81640625" customWidth="1"/>
    <col min="10727" max="10727" width="23.453125" customWidth="1"/>
    <col min="10728" max="10728" width="18" customWidth="1"/>
    <col min="10729" max="10729" width="16.453125" customWidth="1"/>
    <col min="10730" max="10730" width="18" customWidth="1"/>
    <col min="10731" max="10732" width="17.54296875" customWidth="1"/>
    <col min="10733" max="10733" width="13.1796875" customWidth="1"/>
    <col min="10734" max="10734" width="19.54296875" customWidth="1"/>
    <col min="10735" max="10741" width="13.1796875" customWidth="1"/>
    <col min="10742" max="10742" width="17.1796875" customWidth="1"/>
    <col min="10743" max="10745" width="15.81640625" customWidth="1"/>
    <col min="10746" max="10746" width="17.1796875" customWidth="1"/>
    <col min="10747" max="10749" width="15.81640625" customWidth="1"/>
    <col min="10750" max="10750" width="17.1796875" customWidth="1"/>
    <col min="10751" max="10753" width="15.81640625" customWidth="1"/>
    <col min="10754" max="10754" width="14.1796875" customWidth="1"/>
    <col min="10755" max="10755" width="16" customWidth="1"/>
    <col min="10756" max="10756" width="15.81640625" customWidth="1"/>
    <col min="10757" max="10757" width="16.1796875" customWidth="1"/>
    <col min="10758" max="10758" width="13.1796875" customWidth="1"/>
    <col min="10759" max="10759" width="15.54296875" customWidth="1"/>
    <col min="10760" max="10760" width="17.1796875" customWidth="1"/>
    <col min="10761" max="10761" width="13.1796875" customWidth="1"/>
    <col min="10762" max="10762" width="32.54296875" customWidth="1"/>
    <col min="10982" max="10982" width="5.81640625" customWidth="1"/>
    <col min="10983" max="10983" width="23.453125" customWidth="1"/>
    <col min="10984" max="10984" width="18" customWidth="1"/>
    <col min="10985" max="10985" width="16.453125" customWidth="1"/>
    <col min="10986" max="10986" width="18" customWidth="1"/>
    <col min="10987" max="10988" width="17.54296875" customWidth="1"/>
    <col min="10989" max="10989" width="13.1796875" customWidth="1"/>
    <col min="10990" max="10990" width="19.54296875" customWidth="1"/>
    <col min="10991" max="10997" width="13.1796875" customWidth="1"/>
    <col min="10998" max="10998" width="17.1796875" customWidth="1"/>
    <col min="10999" max="11001" width="15.81640625" customWidth="1"/>
    <col min="11002" max="11002" width="17.1796875" customWidth="1"/>
    <col min="11003" max="11005" width="15.81640625" customWidth="1"/>
    <col min="11006" max="11006" width="17.1796875" customWidth="1"/>
    <col min="11007" max="11009" width="15.81640625" customWidth="1"/>
    <col min="11010" max="11010" width="14.1796875" customWidth="1"/>
    <col min="11011" max="11011" width="16" customWidth="1"/>
    <col min="11012" max="11012" width="15.81640625" customWidth="1"/>
    <col min="11013" max="11013" width="16.1796875" customWidth="1"/>
    <col min="11014" max="11014" width="13.1796875" customWidth="1"/>
    <col min="11015" max="11015" width="15.54296875" customWidth="1"/>
    <col min="11016" max="11016" width="17.1796875" customWidth="1"/>
    <col min="11017" max="11017" width="13.1796875" customWidth="1"/>
    <col min="11018" max="11018" width="32.54296875" customWidth="1"/>
    <col min="11238" max="11238" width="5.81640625" customWidth="1"/>
    <col min="11239" max="11239" width="23.453125" customWidth="1"/>
    <col min="11240" max="11240" width="18" customWidth="1"/>
    <col min="11241" max="11241" width="16.453125" customWidth="1"/>
    <col min="11242" max="11242" width="18" customWidth="1"/>
    <col min="11243" max="11244" width="17.54296875" customWidth="1"/>
    <col min="11245" max="11245" width="13.1796875" customWidth="1"/>
    <col min="11246" max="11246" width="19.54296875" customWidth="1"/>
    <col min="11247" max="11253" width="13.1796875" customWidth="1"/>
    <col min="11254" max="11254" width="17.1796875" customWidth="1"/>
    <col min="11255" max="11257" width="15.81640625" customWidth="1"/>
    <col min="11258" max="11258" width="17.1796875" customWidth="1"/>
    <col min="11259" max="11261" width="15.81640625" customWidth="1"/>
    <col min="11262" max="11262" width="17.1796875" customWidth="1"/>
    <col min="11263" max="11265" width="15.81640625" customWidth="1"/>
    <col min="11266" max="11266" width="14.1796875" customWidth="1"/>
    <col min="11267" max="11267" width="16" customWidth="1"/>
    <col min="11268" max="11268" width="15.81640625" customWidth="1"/>
    <col min="11269" max="11269" width="16.1796875" customWidth="1"/>
    <col min="11270" max="11270" width="13.1796875" customWidth="1"/>
    <col min="11271" max="11271" width="15.54296875" customWidth="1"/>
    <col min="11272" max="11272" width="17.1796875" customWidth="1"/>
    <col min="11273" max="11273" width="13.1796875" customWidth="1"/>
    <col min="11274" max="11274" width="32.54296875" customWidth="1"/>
    <col min="11494" max="11494" width="5.81640625" customWidth="1"/>
    <col min="11495" max="11495" width="23.453125" customWidth="1"/>
    <col min="11496" max="11496" width="18" customWidth="1"/>
    <col min="11497" max="11497" width="16.453125" customWidth="1"/>
    <col min="11498" max="11498" width="18" customWidth="1"/>
    <col min="11499" max="11500" width="17.54296875" customWidth="1"/>
    <col min="11501" max="11501" width="13.1796875" customWidth="1"/>
    <col min="11502" max="11502" width="19.54296875" customWidth="1"/>
    <col min="11503" max="11509" width="13.1796875" customWidth="1"/>
    <col min="11510" max="11510" width="17.1796875" customWidth="1"/>
    <col min="11511" max="11513" width="15.81640625" customWidth="1"/>
    <col min="11514" max="11514" width="17.1796875" customWidth="1"/>
    <col min="11515" max="11517" width="15.81640625" customWidth="1"/>
    <col min="11518" max="11518" width="17.1796875" customWidth="1"/>
    <col min="11519" max="11521" width="15.81640625" customWidth="1"/>
    <col min="11522" max="11522" width="14.1796875" customWidth="1"/>
    <col min="11523" max="11523" width="16" customWidth="1"/>
    <col min="11524" max="11524" width="15.81640625" customWidth="1"/>
    <col min="11525" max="11525" width="16.1796875" customWidth="1"/>
    <col min="11526" max="11526" width="13.1796875" customWidth="1"/>
    <col min="11527" max="11527" width="15.54296875" customWidth="1"/>
    <col min="11528" max="11528" width="17.1796875" customWidth="1"/>
    <col min="11529" max="11529" width="13.1796875" customWidth="1"/>
    <col min="11530" max="11530" width="32.54296875" customWidth="1"/>
    <col min="11750" max="11750" width="5.81640625" customWidth="1"/>
    <col min="11751" max="11751" width="23.453125" customWidth="1"/>
    <col min="11752" max="11752" width="18" customWidth="1"/>
    <col min="11753" max="11753" width="16.453125" customWidth="1"/>
    <col min="11754" max="11754" width="18" customWidth="1"/>
    <col min="11755" max="11756" width="17.54296875" customWidth="1"/>
    <col min="11757" max="11757" width="13.1796875" customWidth="1"/>
    <col min="11758" max="11758" width="19.54296875" customWidth="1"/>
    <col min="11759" max="11765" width="13.1796875" customWidth="1"/>
    <col min="11766" max="11766" width="17.1796875" customWidth="1"/>
    <col min="11767" max="11769" width="15.81640625" customWidth="1"/>
    <col min="11770" max="11770" width="17.1796875" customWidth="1"/>
    <col min="11771" max="11773" width="15.81640625" customWidth="1"/>
    <col min="11774" max="11774" width="17.1796875" customWidth="1"/>
    <col min="11775" max="11777" width="15.81640625" customWidth="1"/>
    <col min="11778" max="11778" width="14.1796875" customWidth="1"/>
    <col min="11779" max="11779" width="16" customWidth="1"/>
    <col min="11780" max="11780" width="15.81640625" customWidth="1"/>
    <col min="11781" max="11781" width="16.1796875" customWidth="1"/>
    <col min="11782" max="11782" width="13.1796875" customWidth="1"/>
    <col min="11783" max="11783" width="15.54296875" customWidth="1"/>
    <col min="11784" max="11784" width="17.1796875" customWidth="1"/>
    <col min="11785" max="11785" width="13.1796875" customWidth="1"/>
    <col min="11786" max="11786" width="32.54296875" customWidth="1"/>
    <col min="12006" max="12006" width="5.81640625" customWidth="1"/>
    <col min="12007" max="12007" width="23.453125" customWidth="1"/>
    <col min="12008" max="12008" width="18" customWidth="1"/>
    <col min="12009" max="12009" width="16.453125" customWidth="1"/>
    <col min="12010" max="12010" width="18" customWidth="1"/>
    <col min="12011" max="12012" width="17.54296875" customWidth="1"/>
    <col min="12013" max="12013" width="13.1796875" customWidth="1"/>
    <col min="12014" max="12014" width="19.54296875" customWidth="1"/>
    <col min="12015" max="12021" width="13.1796875" customWidth="1"/>
    <col min="12022" max="12022" width="17.1796875" customWidth="1"/>
    <col min="12023" max="12025" width="15.81640625" customWidth="1"/>
    <col min="12026" max="12026" width="17.1796875" customWidth="1"/>
    <col min="12027" max="12029" width="15.81640625" customWidth="1"/>
    <col min="12030" max="12030" width="17.1796875" customWidth="1"/>
    <col min="12031" max="12033" width="15.81640625" customWidth="1"/>
    <col min="12034" max="12034" width="14.1796875" customWidth="1"/>
    <col min="12035" max="12035" width="16" customWidth="1"/>
    <col min="12036" max="12036" width="15.81640625" customWidth="1"/>
    <col min="12037" max="12037" width="16.1796875" customWidth="1"/>
    <col min="12038" max="12038" width="13.1796875" customWidth="1"/>
    <col min="12039" max="12039" width="15.54296875" customWidth="1"/>
    <col min="12040" max="12040" width="17.1796875" customWidth="1"/>
    <col min="12041" max="12041" width="13.1796875" customWidth="1"/>
    <col min="12042" max="12042" width="32.54296875" customWidth="1"/>
    <col min="12262" max="12262" width="5.81640625" customWidth="1"/>
    <col min="12263" max="12263" width="23.453125" customWidth="1"/>
    <col min="12264" max="12264" width="18" customWidth="1"/>
    <col min="12265" max="12265" width="16.453125" customWidth="1"/>
    <col min="12266" max="12266" width="18" customWidth="1"/>
    <col min="12267" max="12268" width="17.54296875" customWidth="1"/>
    <col min="12269" max="12269" width="13.1796875" customWidth="1"/>
    <col min="12270" max="12270" width="19.54296875" customWidth="1"/>
    <col min="12271" max="12277" width="13.1796875" customWidth="1"/>
    <col min="12278" max="12278" width="17.1796875" customWidth="1"/>
    <col min="12279" max="12281" width="15.81640625" customWidth="1"/>
    <col min="12282" max="12282" width="17.1796875" customWidth="1"/>
    <col min="12283" max="12285" width="15.81640625" customWidth="1"/>
    <col min="12286" max="12286" width="17.1796875" customWidth="1"/>
    <col min="12287" max="12289" width="15.81640625" customWidth="1"/>
    <col min="12290" max="12290" width="14.1796875" customWidth="1"/>
    <col min="12291" max="12291" width="16" customWidth="1"/>
    <col min="12292" max="12292" width="15.81640625" customWidth="1"/>
    <col min="12293" max="12293" width="16.1796875" customWidth="1"/>
    <col min="12294" max="12294" width="13.1796875" customWidth="1"/>
    <col min="12295" max="12295" width="15.54296875" customWidth="1"/>
    <col min="12296" max="12296" width="17.1796875" customWidth="1"/>
    <col min="12297" max="12297" width="13.1796875" customWidth="1"/>
    <col min="12298" max="12298" width="32.54296875" customWidth="1"/>
    <col min="12518" max="12518" width="5.81640625" customWidth="1"/>
    <col min="12519" max="12519" width="23.453125" customWidth="1"/>
    <col min="12520" max="12520" width="18" customWidth="1"/>
    <col min="12521" max="12521" width="16.453125" customWidth="1"/>
    <col min="12522" max="12522" width="18" customWidth="1"/>
    <col min="12523" max="12524" width="17.54296875" customWidth="1"/>
    <col min="12525" max="12525" width="13.1796875" customWidth="1"/>
    <col min="12526" max="12526" width="19.54296875" customWidth="1"/>
    <col min="12527" max="12533" width="13.1796875" customWidth="1"/>
    <col min="12534" max="12534" width="17.1796875" customWidth="1"/>
    <col min="12535" max="12537" width="15.81640625" customWidth="1"/>
    <col min="12538" max="12538" width="17.1796875" customWidth="1"/>
    <col min="12539" max="12541" width="15.81640625" customWidth="1"/>
    <col min="12542" max="12542" width="17.1796875" customWidth="1"/>
    <col min="12543" max="12545" width="15.81640625" customWidth="1"/>
    <col min="12546" max="12546" width="14.1796875" customWidth="1"/>
    <col min="12547" max="12547" width="16" customWidth="1"/>
    <col min="12548" max="12548" width="15.81640625" customWidth="1"/>
    <col min="12549" max="12549" width="16.1796875" customWidth="1"/>
    <col min="12550" max="12550" width="13.1796875" customWidth="1"/>
    <col min="12551" max="12551" width="15.54296875" customWidth="1"/>
    <col min="12552" max="12552" width="17.1796875" customWidth="1"/>
    <col min="12553" max="12553" width="13.1796875" customWidth="1"/>
    <col min="12554" max="12554" width="32.54296875" customWidth="1"/>
    <col min="12774" max="12774" width="5.81640625" customWidth="1"/>
    <col min="12775" max="12775" width="23.453125" customWidth="1"/>
    <col min="12776" max="12776" width="18" customWidth="1"/>
    <col min="12777" max="12777" width="16.453125" customWidth="1"/>
    <col min="12778" max="12778" width="18" customWidth="1"/>
    <col min="12779" max="12780" width="17.54296875" customWidth="1"/>
    <col min="12781" max="12781" width="13.1796875" customWidth="1"/>
    <col min="12782" max="12782" width="19.54296875" customWidth="1"/>
    <col min="12783" max="12789" width="13.1796875" customWidth="1"/>
    <col min="12790" max="12790" width="17.1796875" customWidth="1"/>
    <col min="12791" max="12793" width="15.81640625" customWidth="1"/>
    <col min="12794" max="12794" width="17.1796875" customWidth="1"/>
    <col min="12795" max="12797" width="15.81640625" customWidth="1"/>
    <col min="12798" max="12798" width="17.1796875" customWidth="1"/>
    <col min="12799" max="12801" width="15.81640625" customWidth="1"/>
    <col min="12802" max="12802" width="14.1796875" customWidth="1"/>
    <col min="12803" max="12803" width="16" customWidth="1"/>
    <col min="12804" max="12804" width="15.81640625" customWidth="1"/>
    <col min="12805" max="12805" width="16.1796875" customWidth="1"/>
    <col min="12806" max="12806" width="13.1796875" customWidth="1"/>
    <col min="12807" max="12807" width="15.54296875" customWidth="1"/>
    <col min="12808" max="12808" width="17.1796875" customWidth="1"/>
    <col min="12809" max="12809" width="13.1796875" customWidth="1"/>
    <col min="12810" max="12810" width="32.54296875" customWidth="1"/>
    <col min="13030" max="13030" width="5.81640625" customWidth="1"/>
    <col min="13031" max="13031" width="23.453125" customWidth="1"/>
    <col min="13032" max="13032" width="18" customWidth="1"/>
    <col min="13033" max="13033" width="16.453125" customWidth="1"/>
    <col min="13034" max="13034" width="18" customWidth="1"/>
    <col min="13035" max="13036" width="17.54296875" customWidth="1"/>
    <col min="13037" max="13037" width="13.1796875" customWidth="1"/>
    <col min="13038" max="13038" width="19.54296875" customWidth="1"/>
    <col min="13039" max="13045" width="13.1796875" customWidth="1"/>
    <col min="13046" max="13046" width="17.1796875" customWidth="1"/>
    <col min="13047" max="13049" width="15.81640625" customWidth="1"/>
    <col min="13050" max="13050" width="17.1796875" customWidth="1"/>
    <col min="13051" max="13053" width="15.81640625" customWidth="1"/>
    <col min="13054" max="13054" width="17.1796875" customWidth="1"/>
    <col min="13055" max="13057" width="15.81640625" customWidth="1"/>
    <col min="13058" max="13058" width="14.1796875" customWidth="1"/>
    <col min="13059" max="13059" width="16" customWidth="1"/>
    <col min="13060" max="13060" width="15.81640625" customWidth="1"/>
    <col min="13061" max="13061" width="16.1796875" customWidth="1"/>
    <col min="13062" max="13062" width="13.1796875" customWidth="1"/>
    <col min="13063" max="13063" width="15.54296875" customWidth="1"/>
    <col min="13064" max="13064" width="17.1796875" customWidth="1"/>
    <col min="13065" max="13065" width="13.1796875" customWidth="1"/>
    <col min="13066" max="13066" width="32.54296875" customWidth="1"/>
    <col min="13286" max="13286" width="5.81640625" customWidth="1"/>
    <col min="13287" max="13287" width="23.453125" customWidth="1"/>
    <col min="13288" max="13288" width="18" customWidth="1"/>
    <col min="13289" max="13289" width="16.453125" customWidth="1"/>
    <col min="13290" max="13290" width="18" customWidth="1"/>
    <col min="13291" max="13292" width="17.54296875" customWidth="1"/>
    <col min="13293" max="13293" width="13.1796875" customWidth="1"/>
    <col min="13294" max="13294" width="19.54296875" customWidth="1"/>
    <col min="13295" max="13301" width="13.1796875" customWidth="1"/>
    <col min="13302" max="13302" width="17.1796875" customWidth="1"/>
    <col min="13303" max="13305" width="15.81640625" customWidth="1"/>
    <col min="13306" max="13306" width="17.1796875" customWidth="1"/>
    <col min="13307" max="13309" width="15.81640625" customWidth="1"/>
    <col min="13310" max="13310" width="17.1796875" customWidth="1"/>
    <col min="13311" max="13313" width="15.81640625" customWidth="1"/>
    <col min="13314" max="13314" width="14.1796875" customWidth="1"/>
    <col min="13315" max="13315" width="16" customWidth="1"/>
    <col min="13316" max="13316" width="15.81640625" customWidth="1"/>
    <col min="13317" max="13317" width="16.1796875" customWidth="1"/>
    <col min="13318" max="13318" width="13.1796875" customWidth="1"/>
    <col min="13319" max="13319" width="15.54296875" customWidth="1"/>
    <col min="13320" max="13320" width="17.1796875" customWidth="1"/>
    <col min="13321" max="13321" width="13.1796875" customWidth="1"/>
    <col min="13322" max="13322" width="32.54296875" customWidth="1"/>
    <col min="13542" max="13542" width="5.81640625" customWidth="1"/>
    <col min="13543" max="13543" width="23.453125" customWidth="1"/>
    <col min="13544" max="13544" width="18" customWidth="1"/>
    <col min="13545" max="13545" width="16.453125" customWidth="1"/>
    <col min="13546" max="13546" width="18" customWidth="1"/>
    <col min="13547" max="13548" width="17.54296875" customWidth="1"/>
    <col min="13549" max="13549" width="13.1796875" customWidth="1"/>
    <col min="13550" max="13550" width="19.54296875" customWidth="1"/>
    <col min="13551" max="13557" width="13.1796875" customWidth="1"/>
    <col min="13558" max="13558" width="17.1796875" customWidth="1"/>
    <col min="13559" max="13561" width="15.81640625" customWidth="1"/>
    <col min="13562" max="13562" width="17.1796875" customWidth="1"/>
    <col min="13563" max="13565" width="15.81640625" customWidth="1"/>
    <col min="13566" max="13566" width="17.1796875" customWidth="1"/>
    <col min="13567" max="13569" width="15.81640625" customWidth="1"/>
    <col min="13570" max="13570" width="14.1796875" customWidth="1"/>
    <col min="13571" max="13571" width="16" customWidth="1"/>
    <col min="13572" max="13572" width="15.81640625" customWidth="1"/>
    <col min="13573" max="13573" width="16.1796875" customWidth="1"/>
    <col min="13574" max="13574" width="13.1796875" customWidth="1"/>
    <col min="13575" max="13575" width="15.54296875" customWidth="1"/>
    <col min="13576" max="13576" width="17.1796875" customWidth="1"/>
    <col min="13577" max="13577" width="13.1796875" customWidth="1"/>
    <col min="13578" max="13578" width="32.54296875" customWidth="1"/>
    <col min="13798" max="13798" width="5.81640625" customWidth="1"/>
    <col min="13799" max="13799" width="23.453125" customWidth="1"/>
    <col min="13800" max="13800" width="18" customWidth="1"/>
    <col min="13801" max="13801" width="16.453125" customWidth="1"/>
    <col min="13802" max="13802" width="18" customWidth="1"/>
    <col min="13803" max="13804" width="17.54296875" customWidth="1"/>
    <col min="13805" max="13805" width="13.1796875" customWidth="1"/>
    <col min="13806" max="13806" width="19.54296875" customWidth="1"/>
    <col min="13807" max="13813" width="13.1796875" customWidth="1"/>
    <col min="13814" max="13814" width="17.1796875" customWidth="1"/>
    <col min="13815" max="13817" width="15.81640625" customWidth="1"/>
    <col min="13818" max="13818" width="17.1796875" customWidth="1"/>
    <col min="13819" max="13821" width="15.81640625" customWidth="1"/>
    <col min="13822" max="13822" width="17.1796875" customWidth="1"/>
    <col min="13823" max="13825" width="15.81640625" customWidth="1"/>
    <col min="13826" max="13826" width="14.1796875" customWidth="1"/>
    <col min="13827" max="13827" width="16" customWidth="1"/>
    <col min="13828" max="13828" width="15.81640625" customWidth="1"/>
    <col min="13829" max="13829" width="16.1796875" customWidth="1"/>
    <col min="13830" max="13830" width="13.1796875" customWidth="1"/>
    <col min="13831" max="13831" width="15.54296875" customWidth="1"/>
    <col min="13832" max="13832" width="17.1796875" customWidth="1"/>
    <col min="13833" max="13833" width="13.1796875" customWidth="1"/>
    <col min="13834" max="13834" width="32.54296875" customWidth="1"/>
    <col min="14054" max="14054" width="5.81640625" customWidth="1"/>
    <col min="14055" max="14055" width="23.453125" customWidth="1"/>
    <col min="14056" max="14056" width="18" customWidth="1"/>
    <col min="14057" max="14057" width="16.453125" customWidth="1"/>
    <col min="14058" max="14058" width="18" customWidth="1"/>
    <col min="14059" max="14060" width="17.54296875" customWidth="1"/>
    <col min="14061" max="14061" width="13.1796875" customWidth="1"/>
    <col min="14062" max="14062" width="19.54296875" customWidth="1"/>
    <col min="14063" max="14069" width="13.1796875" customWidth="1"/>
    <col min="14070" max="14070" width="17.1796875" customWidth="1"/>
    <col min="14071" max="14073" width="15.81640625" customWidth="1"/>
    <col min="14074" max="14074" width="17.1796875" customWidth="1"/>
    <col min="14075" max="14077" width="15.81640625" customWidth="1"/>
    <col min="14078" max="14078" width="17.1796875" customWidth="1"/>
    <col min="14079" max="14081" width="15.81640625" customWidth="1"/>
    <col min="14082" max="14082" width="14.1796875" customWidth="1"/>
    <col min="14083" max="14083" width="16" customWidth="1"/>
    <col min="14084" max="14084" width="15.81640625" customWidth="1"/>
    <col min="14085" max="14085" width="16.1796875" customWidth="1"/>
    <col min="14086" max="14086" width="13.1796875" customWidth="1"/>
    <col min="14087" max="14087" width="15.54296875" customWidth="1"/>
    <col min="14088" max="14088" width="17.1796875" customWidth="1"/>
    <col min="14089" max="14089" width="13.1796875" customWidth="1"/>
    <col min="14090" max="14090" width="32.54296875" customWidth="1"/>
    <col min="14310" max="14310" width="5.81640625" customWidth="1"/>
    <col min="14311" max="14311" width="23.453125" customWidth="1"/>
    <col min="14312" max="14312" width="18" customWidth="1"/>
    <col min="14313" max="14313" width="16.453125" customWidth="1"/>
    <col min="14314" max="14314" width="18" customWidth="1"/>
    <col min="14315" max="14316" width="17.54296875" customWidth="1"/>
    <col min="14317" max="14317" width="13.1796875" customWidth="1"/>
    <col min="14318" max="14318" width="19.54296875" customWidth="1"/>
    <col min="14319" max="14325" width="13.1796875" customWidth="1"/>
    <col min="14326" max="14326" width="17.1796875" customWidth="1"/>
    <col min="14327" max="14329" width="15.81640625" customWidth="1"/>
    <col min="14330" max="14330" width="17.1796875" customWidth="1"/>
    <col min="14331" max="14333" width="15.81640625" customWidth="1"/>
    <col min="14334" max="14334" width="17.1796875" customWidth="1"/>
    <col min="14335" max="14337" width="15.81640625" customWidth="1"/>
    <col min="14338" max="14338" width="14.1796875" customWidth="1"/>
    <col min="14339" max="14339" width="16" customWidth="1"/>
    <col min="14340" max="14340" width="15.81640625" customWidth="1"/>
    <col min="14341" max="14341" width="16.1796875" customWidth="1"/>
    <col min="14342" max="14342" width="13.1796875" customWidth="1"/>
    <col min="14343" max="14343" width="15.54296875" customWidth="1"/>
    <col min="14344" max="14344" width="17.1796875" customWidth="1"/>
    <col min="14345" max="14345" width="13.1796875" customWidth="1"/>
    <col min="14346" max="14346" width="32.54296875" customWidth="1"/>
    <col min="14566" max="14566" width="5.81640625" customWidth="1"/>
    <col min="14567" max="14567" width="23.453125" customWidth="1"/>
    <col min="14568" max="14568" width="18" customWidth="1"/>
    <col min="14569" max="14569" width="16.453125" customWidth="1"/>
    <col min="14570" max="14570" width="18" customWidth="1"/>
    <col min="14571" max="14572" width="17.54296875" customWidth="1"/>
    <col min="14573" max="14573" width="13.1796875" customWidth="1"/>
    <col min="14574" max="14574" width="19.54296875" customWidth="1"/>
    <col min="14575" max="14581" width="13.1796875" customWidth="1"/>
    <col min="14582" max="14582" width="17.1796875" customWidth="1"/>
    <col min="14583" max="14585" width="15.81640625" customWidth="1"/>
    <col min="14586" max="14586" width="17.1796875" customWidth="1"/>
    <col min="14587" max="14589" width="15.81640625" customWidth="1"/>
    <col min="14590" max="14590" width="17.1796875" customWidth="1"/>
    <col min="14591" max="14593" width="15.81640625" customWidth="1"/>
    <col min="14594" max="14594" width="14.1796875" customWidth="1"/>
    <col min="14595" max="14595" width="16" customWidth="1"/>
    <col min="14596" max="14596" width="15.81640625" customWidth="1"/>
    <col min="14597" max="14597" width="16.1796875" customWidth="1"/>
    <col min="14598" max="14598" width="13.1796875" customWidth="1"/>
    <col min="14599" max="14599" width="15.54296875" customWidth="1"/>
    <col min="14600" max="14600" width="17.1796875" customWidth="1"/>
    <col min="14601" max="14601" width="13.1796875" customWidth="1"/>
    <col min="14602" max="14602" width="32.54296875" customWidth="1"/>
    <col min="14822" max="14822" width="5.81640625" customWidth="1"/>
    <col min="14823" max="14823" width="23.453125" customWidth="1"/>
    <col min="14824" max="14824" width="18" customWidth="1"/>
    <col min="14825" max="14825" width="16.453125" customWidth="1"/>
    <col min="14826" max="14826" width="18" customWidth="1"/>
    <col min="14827" max="14828" width="17.54296875" customWidth="1"/>
    <col min="14829" max="14829" width="13.1796875" customWidth="1"/>
    <col min="14830" max="14830" width="19.54296875" customWidth="1"/>
    <col min="14831" max="14837" width="13.1796875" customWidth="1"/>
    <col min="14838" max="14838" width="17.1796875" customWidth="1"/>
    <col min="14839" max="14841" width="15.81640625" customWidth="1"/>
    <col min="14842" max="14842" width="17.1796875" customWidth="1"/>
    <col min="14843" max="14845" width="15.81640625" customWidth="1"/>
    <col min="14846" max="14846" width="17.1796875" customWidth="1"/>
    <col min="14847" max="14849" width="15.81640625" customWidth="1"/>
    <col min="14850" max="14850" width="14.1796875" customWidth="1"/>
    <col min="14851" max="14851" width="16" customWidth="1"/>
    <col min="14852" max="14852" width="15.81640625" customWidth="1"/>
    <col min="14853" max="14853" width="16.1796875" customWidth="1"/>
    <col min="14854" max="14854" width="13.1796875" customWidth="1"/>
    <col min="14855" max="14855" width="15.54296875" customWidth="1"/>
    <col min="14856" max="14856" width="17.1796875" customWidth="1"/>
    <col min="14857" max="14857" width="13.1796875" customWidth="1"/>
    <col min="14858" max="14858" width="32.54296875" customWidth="1"/>
    <col min="15078" max="15078" width="5.81640625" customWidth="1"/>
    <col min="15079" max="15079" width="23.453125" customWidth="1"/>
    <col min="15080" max="15080" width="18" customWidth="1"/>
    <col min="15081" max="15081" width="16.453125" customWidth="1"/>
    <col min="15082" max="15082" width="18" customWidth="1"/>
    <col min="15083" max="15084" width="17.54296875" customWidth="1"/>
    <col min="15085" max="15085" width="13.1796875" customWidth="1"/>
    <col min="15086" max="15086" width="19.54296875" customWidth="1"/>
    <col min="15087" max="15093" width="13.1796875" customWidth="1"/>
    <col min="15094" max="15094" width="17.1796875" customWidth="1"/>
    <col min="15095" max="15097" width="15.81640625" customWidth="1"/>
    <col min="15098" max="15098" width="17.1796875" customWidth="1"/>
    <col min="15099" max="15101" width="15.81640625" customWidth="1"/>
    <col min="15102" max="15102" width="17.1796875" customWidth="1"/>
    <col min="15103" max="15105" width="15.81640625" customWidth="1"/>
    <col min="15106" max="15106" width="14.1796875" customWidth="1"/>
    <col min="15107" max="15107" width="16" customWidth="1"/>
    <col min="15108" max="15108" width="15.81640625" customWidth="1"/>
    <col min="15109" max="15109" width="16.1796875" customWidth="1"/>
    <col min="15110" max="15110" width="13.1796875" customWidth="1"/>
    <col min="15111" max="15111" width="15.54296875" customWidth="1"/>
    <col min="15112" max="15112" width="17.1796875" customWidth="1"/>
    <col min="15113" max="15113" width="13.1796875" customWidth="1"/>
    <col min="15114" max="15114" width="32.54296875" customWidth="1"/>
    <col min="15334" max="15334" width="5.81640625" customWidth="1"/>
    <col min="15335" max="15335" width="23.453125" customWidth="1"/>
    <col min="15336" max="15336" width="18" customWidth="1"/>
    <col min="15337" max="15337" width="16.453125" customWidth="1"/>
    <col min="15338" max="15338" width="18" customWidth="1"/>
    <col min="15339" max="15340" width="17.54296875" customWidth="1"/>
    <col min="15341" max="15341" width="13.1796875" customWidth="1"/>
    <col min="15342" max="15342" width="19.54296875" customWidth="1"/>
    <col min="15343" max="15349" width="13.1796875" customWidth="1"/>
    <col min="15350" max="15350" width="17.1796875" customWidth="1"/>
    <col min="15351" max="15353" width="15.81640625" customWidth="1"/>
    <col min="15354" max="15354" width="17.1796875" customWidth="1"/>
    <col min="15355" max="15357" width="15.81640625" customWidth="1"/>
    <col min="15358" max="15358" width="17.1796875" customWidth="1"/>
    <col min="15359" max="15361" width="15.81640625" customWidth="1"/>
    <col min="15362" max="15362" width="14.1796875" customWidth="1"/>
    <col min="15363" max="15363" width="16" customWidth="1"/>
    <col min="15364" max="15364" width="15.81640625" customWidth="1"/>
    <col min="15365" max="15365" width="16.1796875" customWidth="1"/>
    <col min="15366" max="15366" width="13.1796875" customWidth="1"/>
    <col min="15367" max="15367" width="15.54296875" customWidth="1"/>
    <col min="15368" max="15368" width="17.1796875" customWidth="1"/>
    <col min="15369" max="15369" width="13.1796875" customWidth="1"/>
    <col min="15370" max="15370" width="32.54296875" customWidth="1"/>
    <col min="15590" max="15590" width="5.81640625" customWidth="1"/>
    <col min="15591" max="15591" width="23.453125" customWidth="1"/>
    <col min="15592" max="15592" width="18" customWidth="1"/>
    <col min="15593" max="15593" width="16.453125" customWidth="1"/>
    <col min="15594" max="15594" width="18" customWidth="1"/>
    <col min="15595" max="15596" width="17.54296875" customWidth="1"/>
    <col min="15597" max="15597" width="13.1796875" customWidth="1"/>
    <col min="15598" max="15598" width="19.54296875" customWidth="1"/>
    <col min="15599" max="15605" width="13.1796875" customWidth="1"/>
    <col min="15606" max="15606" width="17.1796875" customWidth="1"/>
    <col min="15607" max="15609" width="15.81640625" customWidth="1"/>
    <col min="15610" max="15610" width="17.1796875" customWidth="1"/>
    <col min="15611" max="15613" width="15.81640625" customWidth="1"/>
    <col min="15614" max="15614" width="17.1796875" customWidth="1"/>
    <col min="15615" max="15617" width="15.81640625" customWidth="1"/>
    <col min="15618" max="15618" width="14.1796875" customWidth="1"/>
    <col min="15619" max="15619" width="16" customWidth="1"/>
    <col min="15620" max="15620" width="15.81640625" customWidth="1"/>
    <col min="15621" max="15621" width="16.1796875" customWidth="1"/>
    <col min="15622" max="15622" width="13.1796875" customWidth="1"/>
    <col min="15623" max="15623" width="15.54296875" customWidth="1"/>
    <col min="15624" max="15624" width="17.1796875" customWidth="1"/>
    <col min="15625" max="15625" width="13.1796875" customWidth="1"/>
    <col min="15626" max="15626" width="32.54296875" customWidth="1"/>
    <col min="15846" max="15846" width="5.81640625" customWidth="1"/>
    <col min="15847" max="15847" width="23.453125" customWidth="1"/>
    <col min="15848" max="15848" width="18" customWidth="1"/>
    <col min="15849" max="15849" width="16.453125" customWidth="1"/>
    <col min="15850" max="15850" width="18" customWidth="1"/>
    <col min="15851" max="15852" width="17.54296875" customWidth="1"/>
    <col min="15853" max="15853" width="13.1796875" customWidth="1"/>
    <col min="15854" max="15854" width="19.54296875" customWidth="1"/>
    <col min="15855" max="15861" width="13.1796875" customWidth="1"/>
    <col min="15862" max="15862" width="17.1796875" customWidth="1"/>
    <col min="15863" max="15865" width="15.81640625" customWidth="1"/>
    <col min="15866" max="15866" width="17.1796875" customWidth="1"/>
    <col min="15867" max="15869" width="15.81640625" customWidth="1"/>
    <col min="15870" max="15870" width="17.1796875" customWidth="1"/>
    <col min="15871" max="15873" width="15.81640625" customWidth="1"/>
    <col min="15874" max="15874" width="14.1796875" customWidth="1"/>
    <col min="15875" max="15875" width="16" customWidth="1"/>
    <col min="15876" max="15876" width="15.81640625" customWidth="1"/>
    <col min="15877" max="15877" width="16.1796875" customWidth="1"/>
    <col min="15878" max="15878" width="13.1796875" customWidth="1"/>
    <col min="15879" max="15879" width="15.54296875" customWidth="1"/>
    <col min="15880" max="15880" width="17.1796875" customWidth="1"/>
    <col min="15881" max="15881" width="13.1796875" customWidth="1"/>
    <col min="15882" max="15882" width="32.54296875" customWidth="1"/>
    <col min="16102" max="16102" width="5.81640625" customWidth="1"/>
    <col min="16103" max="16103" width="23.453125" customWidth="1"/>
    <col min="16104" max="16104" width="18" customWidth="1"/>
    <col min="16105" max="16105" width="16.453125" customWidth="1"/>
    <col min="16106" max="16106" width="18" customWidth="1"/>
    <col min="16107" max="16108" width="17.54296875" customWidth="1"/>
    <col min="16109" max="16109" width="13.1796875" customWidth="1"/>
    <col min="16110" max="16110" width="19.54296875" customWidth="1"/>
    <col min="16111" max="16117" width="13.1796875" customWidth="1"/>
    <col min="16118" max="16118" width="17.1796875" customWidth="1"/>
    <col min="16119" max="16121" width="15.81640625" customWidth="1"/>
    <col min="16122" max="16122" width="17.1796875" customWidth="1"/>
    <col min="16123" max="16125" width="15.81640625" customWidth="1"/>
    <col min="16126" max="16126" width="17.1796875" customWidth="1"/>
    <col min="16127" max="16129" width="15.81640625" customWidth="1"/>
    <col min="16130" max="16130" width="14.1796875" customWidth="1"/>
    <col min="16131" max="16131" width="16" customWidth="1"/>
    <col min="16132" max="16132" width="15.81640625" customWidth="1"/>
    <col min="16133" max="16133" width="16.1796875" customWidth="1"/>
    <col min="16134" max="16134" width="13.1796875" customWidth="1"/>
    <col min="16135" max="16135" width="15.54296875" customWidth="1"/>
    <col min="16136" max="16136" width="17.1796875" customWidth="1"/>
    <col min="16137" max="16137" width="13.1796875" customWidth="1"/>
    <col min="16138" max="16138" width="32.54296875" customWidth="1"/>
  </cols>
  <sheetData>
    <row r="1" spans="1:10" x14ac:dyDescent="0.35">
      <c r="A1" s="78" t="s">
        <v>185</v>
      </c>
      <c r="B1" s="78"/>
      <c r="C1" s="78"/>
      <c r="D1" s="78"/>
      <c r="E1" s="78"/>
      <c r="F1" s="78"/>
    </row>
    <row r="2" spans="1:10" s="42" customFormat="1" ht="21" customHeight="1" x14ac:dyDescent="0.35">
      <c r="A2" s="43"/>
      <c r="B2" s="43"/>
      <c r="C2" s="43"/>
      <c r="D2" s="44"/>
      <c r="E2" s="44"/>
      <c r="F2" s="44"/>
      <c r="G2" s="44"/>
    </row>
    <row r="3" spans="1:10" s="45" customFormat="1" x14ac:dyDescent="0.35">
      <c r="D3" s="60" t="s">
        <v>51</v>
      </c>
      <c r="E3" s="60" t="s">
        <v>52</v>
      </c>
      <c r="F3" s="60" t="s">
        <v>168</v>
      </c>
      <c r="G3" s="60" t="s">
        <v>167</v>
      </c>
    </row>
    <row r="4" spans="1:10" s="45" customFormat="1" ht="16.5" x14ac:dyDescent="0.45">
      <c r="A4" s="46" t="s">
        <v>133</v>
      </c>
      <c r="B4" s="46" t="s">
        <v>134</v>
      </c>
      <c r="C4" s="46" t="s">
        <v>135</v>
      </c>
      <c r="D4" s="47" t="s">
        <v>136</v>
      </c>
      <c r="E4" s="47" t="s">
        <v>136</v>
      </c>
      <c r="F4" s="47" t="s">
        <v>136</v>
      </c>
      <c r="G4" s="47" t="s">
        <v>136</v>
      </c>
    </row>
    <row r="5" spans="1:10" s="45" customFormat="1" x14ac:dyDescent="0.35">
      <c r="A5" s="79" t="s">
        <v>138</v>
      </c>
      <c r="B5" s="79" t="s">
        <v>139</v>
      </c>
      <c r="C5" s="47" t="s">
        <v>106</v>
      </c>
      <c r="D5" s="48">
        <v>0.11096</v>
      </c>
      <c r="E5" s="48">
        <v>0.14113999999999999</v>
      </c>
      <c r="F5" s="49"/>
      <c r="G5" s="49">
        <v>0</v>
      </c>
      <c r="H5" s="50"/>
      <c r="I5" s="50"/>
      <c r="J5" s="44"/>
    </row>
    <row r="6" spans="1:10" s="45" customFormat="1" x14ac:dyDescent="0.35">
      <c r="A6" s="79"/>
      <c r="B6" s="79"/>
      <c r="C6" s="47" t="s">
        <v>107</v>
      </c>
      <c r="D6" s="48">
        <v>0.17858000000000002</v>
      </c>
      <c r="E6" s="48">
        <v>0.22715000000000002</v>
      </c>
      <c r="F6" s="49"/>
      <c r="G6" s="49">
        <v>0</v>
      </c>
      <c r="H6" s="50"/>
      <c r="I6" s="50"/>
      <c r="J6" s="44"/>
    </row>
    <row r="7" spans="1:10" s="45" customFormat="1" x14ac:dyDescent="0.35">
      <c r="A7" s="79"/>
      <c r="B7" s="79" t="s">
        <v>140</v>
      </c>
      <c r="C7" s="47" t="s">
        <v>106</v>
      </c>
      <c r="D7" s="48">
        <v>0.13725000000000001</v>
      </c>
      <c r="E7" s="48">
        <v>0.15743000000000001</v>
      </c>
      <c r="F7" s="49">
        <v>2.2550000000000001E-2</v>
      </c>
      <c r="G7" s="49">
        <v>0</v>
      </c>
      <c r="H7" s="50"/>
      <c r="I7" s="50"/>
      <c r="J7" s="44"/>
    </row>
    <row r="8" spans="1:10" s="45" customFormat="1" x14ac:dyDescent="0.35">
      <c r="A8" s="79"/>
      <c r="B8" s="79"/>
      <c r="C8" s="47" t="s">
        <v>107</v>
      </c>
      <c r="D8" s="48">
        <v>0.22089</v>
      </c>
      <c r="E8" s="48">
        <v>0.25335999999999997</v>
      </c>
      <c r="F8" s="49">
        <v>3.6299999999999999E-2</v>
      </c>
      <c r="G8" s="49">
        <v>0</v>
      </c>
      <c r="H8" s="50"/>
      <c r="I8" s="50"/>
      <c r="J8" s="44"/>
    </row>
    <row r="9" spans="1:10" s="45" customFormat="1" x14ac:dyDescent="0.35">
      <c r="A9" s="79"/>
      <c r="B9" s="79" t="s">
        <v>141</v>
      </c>
      <c r="C9" s="47" t="s">
        <v>106</v>
      </c>
      <c r="D9" s="48">
        <v>0.15048</v>
      </c>
      <c r="E9" s="48">
        <v>0.18284</v>
      </c>
      <c r="F9" s="49">
        <v>6.6750000000000004E-2</v>
      </c>
      <c r="G9" s="49">
        <v>0</v>
      </c>
      <c r="H9" s="50"/>
      <c r="I9" s="50"/>
      <c r="J9" s="44"/>
    </row>
    <row r="10" spans="1:10" s="45" customFormat="1" x14ac:dyDescent="0.35">
      <c r="A10" s="79"/>
      <c r="B10" s="79"/>
      <c r="C10" s="47" t="s">
        <v>107</v>
      </c>
      <c r="D10" s="48">
        <v>0.24217</v>
      </c>
      <c r="E10" s="48">
        <v>0.29425000000000001</v>
      </c>
      <c r="F10" s="49">
        <v>0.10742</v>
      </c>
      <c r="G10" s="49">
        <v>0</v>
      </c>
      <c r="H10" s="50"/>
      <c r="I10" s="50"/>
      <c r="J10" s="44"/>
    </row>
    <row r="11" spans="1:10" s="45" customFormat="1" x14ac:dyDescent="0.35">
      <c r="A11" s="79"/>
      <c r="B11" s="79" t="s">
        <v>142</v>
      </c>
      <c r="C11" s="47" t="s">
        <v>106</v>
      </c>
      <c r="D11" s="48">
        <v>0.16849</v>
      </c>
      <c r="E11" s="48">
        <v>0.20956</v>
      </c>
      <c r="F11" s="49">
        <v>7.3620000000000005E-2</v>
      </c>
      <c r="G11" s="49">
        <v>0</v>
      </c>
      <c r="H11" s="50"/>
      <c r="I11" s="50"/>
      <c r="J11" s="44"/>
    </row>
    <row r="12" spans="1:10" s="45" customFormat="1" x14ac:dyDescent="0.35">
      <c r="A12" s="79"/>
      <c r="B12" s="79"/>
      <c r="C12" s="47" t="s">
        <v>107</v>
      </c>
      <c r="D12" s="48">
        <v>0.27116000000000001</v>
      </c>
      <c r="E12" s="48">
        <v>0.33726</v>
      </c>
      <c r="F12" s="49">
        <v>0.11847000000000001</v>
      </c>
      <c r="G12" s="49">
        <v>0</v>
      </c>
      <c r="H12" s="50"/>
      <c r="I12" s="50"/>
      <c r="J12" s="44"/>
    </row>
    <row r="13" spans="1:10" s="45" customFormat="1" x14ac:dyDescent="0.35">
      <c r="A13" s="79"/>
      <c r="B13" s="79" t="s">
        <v>143</v>
      </c>
      <c r="C13" s="47" t="s">
        <v>106</v>
      </c>
      <c r="D13" s="48">
        <v>0.18124999999999999</v>
      </c>
      <c r="E13" s="48">
        <v>0.23952000000000001</v>
      </c>
      <c r="F13" s="49"/>
      <c r="G13" s="49">
        <v>0</v>
      </c>
      <c r="H13" s="50"/>
      <c r="I13" s="50"/>
      <c r="J13" s="44"/>
    </row>
    <row r="14" spans="1:10" s="45" customFormat="1" x14ac:dyDescent="0.35">
      <c r="A14" s="79"/>
      <c r="B14" s="79"/>
      <c r="C14" s="47" t="s">
        <v>107</v>
      </c>
      <c r="D14" s="48">
        <v>0.29170000000000001</v>
      </c>
      <c r="E14" s="48">
        <v>0.38547999999999999</v>
      </c>
      <c r="F14" s="49"/>
      <c r="G14" s="49">
        <v>0</v>
      </c>
      <c r="H14" s="50"/>
      <c r="I14" s="50"/>
      <c r="J14" s="44"/>
    </row>
    <row r="15" spans="1:10" s="45" customFormat="1" x14ac:dyDescent="0.35">
      <c r="A15" s="79"/>
      <c r="B15" s="79" t="s">
        <v>144</v>
      </c>
      <c r="C15" s="47" t="s">
        <v>106</v>
      </c>
      <c r="D15" s="48">
        <v>0.22176999999999999</v>
      </c>
      <c r="E15" s="48">
        <v>0.33701999999999999</v>
      </c>
      <c r="F15" s="49">
        <v>0.10493999999999999</v>
      </c>
      <c r="G15" s="49">
        <v>0</v>
      </c>
      <c r="H15" s="50"/>
      <c r="I15" s="50"/>
      <c r="J15" s="44"/>
    </row>
    <row r="16" spans="1:10" s="45" customFormat="1" x14ac:dyDescent="0.35">
      <c r="A16" s="79"/>
      <c r="B16" s="79"/>
      <c r="C16" s="47" t="s">
        <v>107</v>
      </c>
      <c r="D16" s="48">
        <v>0.35691000000000001</v>
      </c>
      <c r="E16" s="48">
        <v>0.54237999999999997</v>
      </c>
      <c r="F16" s="49">
        <v>0.16889999999999999</v>
      </c>
      <c r="G16" s="49">
        <v>0</v>
      </c>
      <c r="H16" s="50"/>
      <c r="I16" s="50"/>
      <c r="J16" s="44"/>
    </row>
    <row r="17" spans="1:10" s="45" customFormat="1" x14ac:dyDescent="0.35">
      <c r="A17" s="79"/>
      <c r="B17" s="79" t="s">
        <v>145</v>
      </c>
      <c r="C17" s="47" t="s">
        <v>106</v>
      </c>
      <c r="D17" s="48">
        <v>0.17521</v>
      </c>
      <c r="E17" s="48">
        <v>0.24626000000000001</v>
      </c>
      <c r="F17" s="49">
        <v>8.0399999999999999E-2</v>
      </c>
      <c r="G17" s="49">
        <v>0</v>
      </c>
      <c r="H17" s="50"/>
      <c r="I17" s="50"/>
      <c r="J17" s="44"/>
    </row>
    <row r="18" spans="1:10" s="45" customFormat="1" x14ac:dyDescent="0.35">
      <c r="A18" s="79"/>
      <c r="B18" s="79"/>
      <c r="C18" s="47" t="s">
        <v>107</v>
      </c>
      <c r="D18" s="48">
        <v>0.28198000000000001</v>
      </c>
      <c r="E18" s="48">
        <v>0.39632000000000001</v>
      </c>
      <c r="F18" s="49">
        <v>0.12939000000000001</v>
      </c>
      <c r="G18" s="49">
        <v>0</v>
      </c>
      <c r="H18" s="50"/>
      <c r="I18" s="50"/>
      <c r="J18" s="44"/>
    </row>
    <row r="19" spans="1:10" s="45" customFormat="1" x14ac:dyDescent="0.35">
      <c r="A19" s="79"/>
      <c r="B19" s="79" t="s">
        <v>146</v>
      </c>
      <c r="C19" s="47" t="s">
        <v>106</v>
      </c>
      <c r="D19" s="48">
        <v>0.21193999999999999</v>
      </c>
      <c r="E19" s="48">
        <v>0.24684</v>
      </c>
      <c r="F19" s="49">
        <v>7.5929999999999984E-2</v>
      </c>
      <c r="G19" s="49">
        <v>0</v>
      </c>
      <c r="H19" s="50"/>
      <c r="I19" s="50"/>
      <c r="J19" s="44"/>
    </row>
    <row r="20" spans="1:10" s="45" customFormat="1" x14ac:dyDescent="0.35">
      <c r="A20" s="79"/>
      <c r="B20" s="79"/>
      <c r="C20" s="47" t="s">
        <v>107</v>
      </c>
      <c r="D20" s="48">
        <v>0.34107999999999999</v>
      </c>
      <c r="E20" s="48">
        <v>0.39724999999999999</v>
      </c>
      <c r="F20" s="49">
        <v>0.1222</v>
      </c>
      <c r="G20" s="49">
        <v>0</v>
      </c>
      <c r="H20" s="50"/>
      <c r="I20" s="50"/>
      <c r="J20" s="44"/>
    </row>
    <row r="21" spans="1:10" s="45" customFormat="1" x14ac:dyDescent="0.35">
      <c r="A21" s="79"/>
      <c r="B21" s="79" t="s">
        <v>147</v>
      </c>
      <c r="C21" s="47" t="s">
        <v>106</v>
      </c>
      <c r="D21" s="48">
        <v>0.18451999999999999</v>
      </c>
      <c r="E21" s="48">
        <v>0.20096</v>
      </c>
      <c r="F21" s="49"/>
      <c r="G21" s="49">
        <v>0</v>
      </c>
      <c r="H21" s="50"/>
      <c r="I21" s="50"/>
      <c r="J21" s="44"/>
    </row>
    <row r="22" spans="1:10" s="45" customFormat="1" x14ac:dyDescent="0.35">
      <c r="A22" s="79"/>
      <c r="B22" s="79"/>
      <c r="C22" s="47" t="s">
        <v>107</v>
      </c>
      <c r="D22" s="48">
        <v>0.29696</v>
      </c>
      <c r="E22" s="48">
        <v>0.32341999999999999</v>
      </c>
      <c r="F22" s="49"/>
      <c r="G22" s="49">
        <v>0</v>
      </c>
      <c r="J22" s="44"/>
    </row>
    <row r="23" spans="1:10" s="45" customFormat="1" x14ac:dyDescent="0.35">
      <c r="F23" s="51"/>
      <c r="J23" s="44"/>
    </row>
    <row r="24" spans="1:10" s="45" customFormat="1" x14ac:dyDescent="0.35">
      <c r="D24" s="44"/>
      <c r="E24" s="44"/>
      <c r="F24" s="44"/>
      <c r="G24" s="44"/>
      <c r="H24" s="44"/>
      <c r="I24" s="44"/>
      <c r="J24" s="44"/>
    </row>
    <row r="25" spans="1:10" s="45" customFormat="1" x14ac:dyDescent="0.35">
      <c r="D25" s="58" t="s">
        <v>51</v>
      </c>
      <c r="E25" s="58" t="s">
        <v>52</v>
      </c>
      <c r="F25" s="49" t="s">
        <v>148</v>
      </c>
      <c r="G25" s="58" t="s">
        <v>53</v>
      </c>
      <c r="H25" s="59" t="s">
        <v>166</v>
      </c>
      <c r="I25" s="59" t="s">
        <v>167</v>
      </c>
      <c r="J25" s="44"/>
    </row>
    <row r="26" spans="1:10" s="45" customFormat="1" ht="16.5" x14ac:dyDescent="0.45">
      <c r="A26" s="46" t="s">
        <v>133</v>
      </c>
      <c r="B26" s="46" t="s">
        <v>134</v>
      </c>
      <c r="C26" s="46" t="s">
        <v>135</v>
      </c>
      <c r="D26" s="47" t="s">
        <v>136</v>
      </c>
      <c r="E26" s="47" t="s">
        <v>136</v>
      </c>
      <c r="F26" s="52" t="s">
        <v>136</v>
      </c>
      <c r="G26" s="47" t="s">
        <v>136</v>
      </c>
      <c r="H26" s="47" t="s">
        <v>137</v>
      </c>
      <c r="I26" s="47" t="s">
        <v>136</v>
      </c>
      <c r="J26" s="44"/>
    </row>
    <row r="27" spans="1:10" s="45" customFormat="1" x14ac:dyDescent="0.35">
      <c r="A27" s="79" t="s">
        <v>149</v>
      </c>
      <c r="B27" s="79" t="s">
        <v>150</v>
      </c>
      <c r="C27" s="47" t="s">
        <v>106</v>
      </c>
      <c r="D27" s="48">
        <v>0.14532999999999999</v>
      </c>
      <c r="E27" s="48">
        <v>0.15565000000000001</v>
      </c>
      <c r="F27" s="53"/>
      <c r="G27" s="54"/>
      <c r="H27" s="55">
        <v>2.2550000000000001E-2</v>
      </c>
      <c r="I27" s="56">
        <v>0</v>
      </c>
      <c r="J27" s="44"/>
    </row>
    <row r="28" spans="1:10" s="45" customFormat="1" x14ac:dyDescent="0.35">
      <c r="A28" s="79"/>
      <c r="B28" s="79"/>
      <c r="C28" s="47" t="s">
        <v>107</v>
      </c>
      <c r="D28" s="48">
        <v>0.23389000000000001</v>
      </c>
      <c r="E28" s="48">
        <v>0.25048999999999999</v>
      </c>
      <c r="F28" s="53"/>
      <c r="G28" s="54"/>
      <c r="H28" s="55">
        <v>3.6299999999999999E-2</v>
      </c>
      <c r="I28" s="56">
        <v>0</v>
      </c>
      <c r="J28" s="44"/>
    </row>
    <row r="29" spans="1:10" s="45" customFormat="1" x14ac:dyDescent="0.35">
      <c r="A29" s="79"/>
      <c r="B29" s="79" t="s">
        <v>151</v>
      </c>
      <c r="C29" s="47" t="s">
        <v>106</v>
      </c>
      <c r="D29" s="48">
        <v>0.17352999999999999</v>
      </c>
      <c r="E29" s="48">
        <v>0.19386</v>
      </c>
      <c r="F29" s="49">
        <v>0.16324</v>
      </c>
      <c r="G29" s="55">
        <v>0.18217</v>
      </c>
      <c r="H29" s="55">
        <v>7.1200000000000013E-2</v>
      </c>
      <c r="I29" s="56">
        <v>0</v>
      </c>
      <c r="J29" s="44"/>
    </row>
    <row r="30" spans="1:10" s="45" customFormat="1" x14ac:dyDescent="0.35">
      <c r="A30" s="79"/>
      <c r="B30" s="79"/>
      <c r="C30" s="47" t="s">
        <v>107</v>
      </c>
      <c r="D30" s="48">
        <v>0.27927000000000002</v>
      </c>
      <c r="E30" s="48">
        <v>0.312</v>
      </c>
      <c r="F30" s="49">
        <v>0.26271000000000005</v>
      </c>
      <c r="G30" s="55">
        <v>0.29317000000000004</v>
      </c>
      <c r="H30" s="55">
        <v>0.11457000000000001</v>
      </c>
      <c r="I30" s="56">
        <v>0</v>
      </c>
      <c r="J30" s="44"/>
    </row>
    <row r="31" spans="1:10" s="45" customFormat="1" x14ac:dyDescent="0.35">
      <c r="A31" s="79"/>
      <c r="B31" s="79" t="s">
        <v>152</v>
      </c>
      <c r="C31" s="47" t="s">
        <v>106</v>
      </c>
      <c r="D31" s="48">
        <v>0.2152</v>
      </c>
      <c r="E31" s="48">
        <v>0.28410999999999997</v>
      </c>
      <c r="F31" s="49">
        <v>0.23851</v>
      </c>
      <c r="G31" s="55">
        <v>0.26704</v>
      </c>
      <c r="H31" s="55">
        <v>7.7170000000000002E-2</v>
      </c>
      <c r="I31" s="56">
        <v>0</v>
      </c>
      <c r="J31" s="44"/>
    </row>
    <row r="32" spans="1:10" s="45" customFormat="1" x14ac:dyDescent="0.35">
      <c r="A32" s="79"/>
      <c r="B32" s="79"/>
      <c r="C32" s="47" t="s">
        <v>107</v>
      </c>
      <c r="D32" s="48">
        <v>0.34633999999999998</v>
      </c>
      <c r="E32" s="48">
        <v>0.45722999999999997</v>
      </c>
      <c r="F32" s="49">
        <v>0.38385000000000002</v>
      </c>
      <c r="G32" s="55">
        <v>0.42975000000000002</v>
      </c>
      <c r="H32" s="55">
        <v>0.12418</v>
      </c>
      <c r="I32" s="56">
        <v>0</v>
      </c>
      <c r="J32" s="44"/>
    </row>
    <row r="33" spans="1:10" s="45" customFormat="1" x14ac:dyDescent="0.35">
      <c r="A33" s="79"/>
      <c r="B33" s="79" t="s">
        <v>153</v>
      </c>
      <c r="C33" s="47" t="s">
        <v>106</v>
      </c>
      <c r="D33" s="48">
        <v>0.17752999999999999</v>
      </c>
      <c r="E33" s="48">
        <v>0.18368000000000001</v>
      </c>
      <c r="F33" s="49">
        <v>0.17924999999999999</v>
      </c>
      <c r="G33" s="55">
        <v>0.20021999999999998</v>
      </c>
      <c r="H33" s="55">
        <v>7.0959999999999995E-2</v>
      </c>
      <c r="I33" s="56">
        <v>0</v>
      </c>
      <c r="J33" s="44"/>
    </row>
    <row r="34" spans="1:10" s="45" customFormat="1" x14ac:dyDescent="0.35">
      <c r="A34" s="79"/>
      <c r="B34" s="79"/>
      <c r="C34" s="47" t="s">
        <v>107</v>
      </c>
      <c r="D34" s="48">
        <v>0.28572000000000003</v>
      </c>
      <c r="E34" s="48">
        <v>0.29560999999999998</v>
      </c>
      <c r="F34" s="49">
        <v>0.28847000000000006</v>
      </c>
      <c r="G34" s="55">
        <v>0.32222000000000001</v>
      </c>
      <c r="H34" s="55">
        <v>0.11419</v>
      </c>
      <c r="I34" s="56">
        <v>0</v>
      </c>
      <c r="J34" s="44"/>
    </row>
    <row r="35" spans="1:10" s="45" customFormat="1" x14ac:dyDescent="0.35">
      <c r="J35" s="44"/>
    </row>
    <row r="36" spans="1:10" s="45" customFormat="1" x14ac:dyDescent="0.35">
      <c r="J36" s="44"/>
    </row>
    <row r="37" spans="1:10" s="45" customFormat="1" x14ac:dyDescent="0.35">
      <c r="J37" s="44"/>
    </row>
    <row r="38" spans="1:10" s="45" customFormat="1" ht="16.5" x14ac:dyDescent="0.45">
      <c r="A38" s="46" t="s">
        <v>133</v>
      </c>
      <c r="B38" s="46" t="s">
        <v>134</v>
      </c>
      <c r="C38" s="46" t="s">
        <v>135</v>
      </c>
      <c r="D38" s="47" t="s">
        <v>136</v>
      </c>
      <c r="J38" s="44"/>
    </row>
    <row r="39" spans="1:10" s="45" customFormat="1" x14ac:dyDescent="0.35">
      <c r="A39" s="79" t="s">
        <v>154</v>
      </c>
      <c r="B39" s="79" t="s">
        <v>155</v>
      </c>
      <c r="C39" s="47" t="s">
        <v>106</v>
      </c>
      <c r="D39" s="48">
        <v>8.4629999999999997E-2</v>
      </c>
      <c r="J39" s="44"/>
    </row>
    <row r="40" spans="1:10" s="45" customFormat="1" x14ac:dyDescent="0.35">
      <c r="A40" s="79"/>
      <c r="B40" s="79"/>
      <c r="C40" s="47" t="s">
        <v>107</v>
      </c>
      <c r="D40" s="48">
        <v>0.13620000000000002</v>
      </c>
      <c r="J40" s="44"/>
    </row>
    <row r="41" spans="1:10" s="45" customFormat="1" x14ac:dyDescent="0.35">
      <c r="A41" s="79"/>
      <c r="B41" s="79" t="s">
        <v>156</v>
      </c>
      <c r="C41" s="47" t="s">
        <v>106</v>
      </c>
      <c r="D41" s="48">
        <v>0.10310000000000001</v>
      </c>
      <c r="J41" s="44"/>
    </row>
    <row r="42" spans="1:10" s="45" customFormat="1" x14ac:dyDescent="0.35">
      <c r="A42" s="79"/>
      <c r="B42" s="79"/>
      <c r="C42" s="47" t="s">
        <v>107</v>
      </c>
      <c r="D42" s="48">
        <v>0.16594</v>
      </c>
      <c r="J42" s="44"/>
    </row>
    <row r="43" spans="1:10" s="45" customFormat="1" x14ac:dyDescent="0.35">
      <c r="A43" s="79"/>
      <c r="B43" s="79" t="s">
        <v>157</v>
      </c>
      <c r="C43" s="47" t="s">
        <v>106</v>
      </c>
      <c r="D43" s="48">
        <v>0.13528000000000001</v>
      </c>
      <c r="J43" s="44"/>
    </row>
    <row r="44" spans="1:10" s="45" customFormat="1" x14ac:dyDescent="0.35">
      <c r="A44" s="79"/>
      <c r="B44" s="79"/>
      <c r="C44" s="47" t="s">
        <v>107</v>
      </c>
      <c r="D44" s="48">
        <v>0.21770999999999999</v>
      </c>
      <c r="J44" s="44"/>
    </row>
    <row r="45" spans="1:10" s="45" customFormat="1" x14ac:dyDescent="0.35">
      <c r="A45" s="79"/>
      <c r="B45" s="79" t="s">
        <v>158</v>
      </c>
      <c r="C45" s="47" t="s">
        <v>106</v>
      </c>
      <c r="D45" s="48">
        <v>0.11528999999999999</v>
      </c>
      <c r="J45" s="44"/>
    </row>
    <row r="46" spans="1:10" s="45" customFormat="1" x14ac:dyDescent="0.35">
      <c r="A46" s="79"/>
      <c r="B46" s="79"/>
      <c r="C46" s="47" t="s">
        <v>107</v>
      </c>
      <c r="D46" s="48">
        <v>0.18553</v>
      </c>
      <c r="J46" s="44"/>
    </row>
    <row r="47" spans="1:10" s="45" customFormat="1" x14ac:dyDescent="0.35">
      <c r="A47" s="57"/>
      <c r="B47" s="57"/>
      <c r="C47" s="57"/>
      <c r="D47" s="57"/>
      <c r="E47" s="57"/>
    </row>
    <row r="48" spans="1:10" s="45" customFormat="1" x14ac:dyDescent="0.35">
      <c r="D48" s="59" t="s">
        <v>51</v>
      </c>
      <c r="E48" s="59" t="s">
        <v>52</v>
      </c>
      <c r="F48" s="64" t="s">
        <v>148</v>
      </c>
      <c r="G48" s="59" t="s">
        <v>53</v>
      </c>
    </row>
    <row r="49" spans="1:7" s="42" customFormat="1" ht="16.5" x14ac:dyDescent="0.45">
      <c r="A49" s="46" t="s">
        <v>186</v>
      </c>
      <c r="B49" s="46" t="s">
        <v>134</v>
      </c>
      <c r="C49" s="46" t="s">
        <v>135</v>
      </c>
      <c r="D49" s="47" t="s">
        <v>136</v>
      </c>
      <c r="E49" s="47" t="s">
        <v>136</v>
      </c>
      <c r="F49" s="47" t="s">
        <v>136</v>
      </c>
      <c r="G49" s="47" t="s">
        <v>136</v>
      </c>
    </row>
    <row r="50" spans="1:7" s="42" customFormat="1" x14ac:dyDescent="0.35">
      <c r="A50" s="79" t="s">
        <v>169</v>
      </c>
      <c r="B50" s="79" t="s">
        <v>170</v>
      </c>
      <c r="C50" s="47" t="s">
        <v>106</v>
      </c>
      <c r="D50" s="49">
        <v>0.14918000000000001</v>
      </c>
      <c r="E50" s="61">
        <v>0.22650000000000001</v>
      </c>
      <c r="F50" s="62"/>
      <c r="G50" s="62"/>
    </row>
    <row r="51" spans="1:7" s="42" customFormat="1" x14ac:dyDescent="0.35">
      <c r="A51" s="79"/>
      <c r="B51" s="79"/>
      <c r="C51" s="47" t="s">
        <v>107</v>
      </c>
      <c r="D51" s="49">
        <v>0.24007999999999999</v>
      </c>
      <c r="E51" s="61">
        <v>0.36452000000000001</v>
      </c>
      <c r="F51" s="62"/>
      <c r="G51" s="62"/>
    </row>
    <row r="52" spans="1:7" s="42" customFormat="1" x14ac:dyDescent="0.35">
      <c r="A52" s="79"/>
      <c r="B52" s="79" t="s">
        <v>171</v>
      </c>
      <c r="C52" s="47" t="s">
        <v>106</v>
      </c>
      <c r="D52" s="49">
        <v>0.23471</v>
      </c>
      <c r="E52" s="61">
        <v>0.25224999999999997</v>
      </c>
      <c r="F52" s="62"/>
      <c r="G52" s="62"/>
    </row>
    <row r="53" spans="1:7" s="42" customFormat="1" x14ac:dyDescent="0.35">
      <c r="A53" s="79"/>
      <c r="B53" s="79"/>
      <c r="C53" s="47" t="s">
        <v>107</v>
      </c>
      <c r="D53" s="49">
        <v>0.37773000000000001</v>
      </c>
      <c r="E53" s="61">
        <v>0.40594999999999998</v>
      </c>
      <c r="F53" s="62"/>
      <c r="G53" s="62"/>
    </row>
    <row r="54" spans="1:7" s="42" customFormat="1" x14ac:dyDescent="0.35">
      <c r="A54" s="79"/>
      <c r="B54" s="79" t="s">
        <v>172</v>
      </c>
      <c r="C54" s="47" t="s">
        <v>106</v>
      </c>
      <c r="D54" s="49">
        <v>0.27490999999999999</v>
      </c>
      <c r="E54" s="61">
        <v>0.30459999999999998</v>
      </c>
      <c r="F54" s="62"/>
      <c r="G54" s="62"/>
    </row>
    <row r="55" spans="1:7" s="42" customFormat="1" x14ac:dyDescent="0.35">
      <c r="A55" s="79"/>
      <c r="B55" s="79"/>
      <c r="C55" s="47" t="s">
        <v>107</v>
      </c>
      <c r="D55" s="49">
        <v>0.44242999999999999</v>
      </c>
      <c r="E55" s="61">
        <v>0.49020000000000002</v>
      </c>
      <c r="F55" s="62"/>
      <c r="G55" s="62"/>
    </row>
    <row r="56" spans="1:7" s="42" customFormat="1" x14ac:dyDescent="0.35">
      <c r="A56" s="79"/>
      <c r="B56" s="79" t="s">
        <v>173</v>
      </c>
      <c r="C56" s="47" t="s">
        <v>106</v>
      </c>
      <c r="D56" s="49">
        <v>0.25679999999999997</v>
      </c>
      <c r="E56" s="61">
        <v>0.24917</v>
      </c>
      <c r="F56" s="63">
        <v>0.24986242127133645</v>
      </c>
      <c r="G56" s="63">
        <v>0.27456950365968635</v>
      </c>
    </row>
    <row r="57" spans="1:7" s="42" customFormat="1" x14ac:dyDescent="0.35">
      <c r="A57" s="79"/>
      <c r="B57" s="79"/>
      <c r="C57" s="47" t="s">
        <v>107</v>
      </c>
      <c r="D57" s="49">
        <v>0.41327999999999998</v>
      </c>
      <c r="E57" s="61">
        <v>0.40100999999999998</v>
      </c>
      <c r="F57" s="63">
        <v>0.40211458849849774</v>
      </c>
      <c r="G57" s="63">
        <v>0.44187678329769431</v>
      </c>
    </row>
    <row r="58" spans="1:7" s="42" customFormat="1" x14ac:dyDescent="0.35">
      <c r="A58" s="45"/>
      <c r="B58" s="45"/>
      <c r="C58" s="45"/>
      <c r="D58" s="45"/>
      <c r="E58" s="45"/>
      <c r="F58" s="45"/>
      <c r="G58" s="45"/>
    </row>
    <row r="59" spans="1:7" s="42" customFormat="1" x14ac:dyDescent="0.35">
      <c r="A59" s="45"/>
      <c r="B59" s="45"/>
      <c r="C59" s="45"/>
      <c r="D59" s="58" t="s">
        <v>174</v>
      </c>
      <c r="E59" s="58" t="s">
        <v>175</v>
      </c>
      <c r="F59" s="58" t="s">
        <v>176</v>
      </c>
      <c r="G59" s="58" t="s">
        <v>177</v>
      </c>
    </row>
    <row r="60" spans="1:7" s="42" customFormat="1" ht="16.5" x14ac:dyDescent="0.45">
      <c r="A60" s="46" t="s">
        <v>187</v>
      </c>
      <c r="B60" s="46" t="s">
        <v>134</v>
      </c>
      <c r="C60" s="46" t="s">
        <v>135</v>
      </c>
      <c r="D60" s="47" t="s">
        <v>136</v>
      </c>
      <c r="E60" s="47" t="s">
        <v>136</v>
      </c>
      <c r="F60" s="47" t="s">
        <v>136</v>
      </c>
      <c r="G60" s="47" t="s">
        <v>136</v>
      </c>
    </row>
    <row r="61" spans="1:7" s="42" customFormat="1" x14ac:dyDescent="0.35">
      <c r="A61" s="79" t="s">
        <v>178</v>
      </c>
      <c r="B61" s="79" t="s">
        <v>179</v>
      </c>
      <c r="C61" s="47" t="s">
        <v>106</v>
      </c>
      <c r="D61" s="61">
        <v>0.45834999999999998</v>
      </c>
      <c r="E61" s="61">
        <v>0.49758999999999998</v>
      </c>
      <c r="F61" s="61">
        <v>0.53683000000000003</v>
      </c>
      <c r="G61" s="61">
        <v>0.49680000000000002</v>
      </c>
    </row>
    <row r="62" spans="1:7" s="42" customFormat="1" x14ac:dyDescent="0.35">
      <c r="A62" s="79"/>
      <c r="B62" s="79"/>
      <c r="C62" s="47" t="s">
        <v>107</v>
      </c>
      <c r="D62" s="61">
        <v>0.73764282240000001</v>
      </c>
      <c r="E62" s="61">
        <v>0.80079348096000003</v>
      </c>
      <c r="F62" s="61">
        <v>0.86394413952000004</v>
      </c>
      <c r="G62" s="61">
        <v>0.79952209920000006</v>
      </c>
    </row>
    <row r="63" spans="1:7" s="42" customFormat="1" x14ac:dyDescent="0.35">
      <c r="A63" s="79"/>
      <c r="B63" s="79" t="s">
        <v>180</v>
      </c>
      <c r="C63" s="47" t="s">
        <v>106</v>
      </c>
      <c r="D63" s="61">
        <v>0.55083000000000004</v>
      </c>
      <c r="E63" s="61">
        <v>0.62829999999999997</v>
      </c>
      <c r="F63" s="61">
        <v>0.70576000000000005</v>
      </c>
      <c r="G63" s="61">
        <v>0.60660999999999998</v>
      </c>
    </row>
    <row r="64" spans="1:7" s="42" customFormat="1" x14ac:dyDescent="0.35">
      <c r="A64" s="79"/>
      <c r="B64" s="79"/>
      <c r="C64" s="47" t="s">
        <v>107</v>
      </c>
      <c r="D64" s="61">
        <v>0.88647495552000011</v>
      </c>
      <c r="E64" s="61">
        <v>1.0111508352</v>
      </c>
      <c r="F64" s="61">
        <v>1.1358106214400001</v>
      </c>
      <c r="G64" s="61">
        <v>0.97624416384000001</v>
      </c>
    </row>
    <row r="65" spans="1:7" s="42" customFormat="1" x14ac:dyDescent="0.35">
      <c r="A65" s="79"/>
      <c r="B65" s="79" t="s">
        <v>181</v>
      </c>
      <c r="C65" s="47" t="s">
        <v>106</v>
      </c>
      <c r="D65" s="61">
        <v>0.7681</v>
      </c>
      <c r="E65" s="61">
        <v>0.93371999999999999</v>
      </c>
      <c r="F65" s="61">
        <v>1.09934</v>
      </c>
      <c r="G65" s="61">
        <v>0.96033999999999997</v>
      </c>
    </row>
    <row r="66" spans="1:7" s="42" customFormat="1" x14ac:dyDescent="0.35">
      <c r="A66" s="79"/>
      <c r="B66" s="79"/>
      <c r="C66" s="47" t="s">
        <v>107</v>
      </c>
      <c r="D66" s="61">
        <v>1.2361371264000001</v>
      </c>
      <c r="E66" s="61">
        <v>1.50267667968</v>
      </c>
      <c r="F66" s="61">
        <v>1.7692162329600001</v>
      </c>
      <c r="G66" s="61">
        <v>1.5455174169600001</v>
      </c>
    </row>
    <row r="67" spans="1:7" s="42" customFormat="1" x14ac:dyDescent="0.35">
      <c r="A67" s="79"/>
      <c r="B67" s="79" t="s">
        <v>191</v>
      </c>
      <c r="C67" s="47" t="s">
        <v>106</v>
      </c>
      <c r="D67" s="61">
        <v>0.65293999999999996</v>
      </c>
      <c r="E67" s="61">
        <v>0.79425000000000001</v>
      </c>
      <c r="F67" s="61">
        <v>0.93554999999999999</v>
      </c>
      <c r="G67" s="61">
        <v>0.80745999999999996</v>
      </c>
    </row>
    <row r="68" spans="1:7" s="42" customFormat="1" x14ac:dyDescent="0.35">
      <c r="A68" s="79"/>
      <c r="B68" s="79"/>
      <c r="C68" s="47" t="s">
        <v>107</v>
      </c>
      <c r="D68" s="61">
        <v>1.0508050713599999</v>
      </c>
      <c r="E68" s="61">
        <v>1.278221472</v>
      </c>
      <c r="F68" s="61">
        <v>1.5056217792</v>
      </c>
      <c r="G68" s="61">
        <v>1.2994809062399999</v>
      </c>
    </row>
    <row r="69" spans="1:7" s="42" customFormat="1" x14ac:dyDescent="0.35">
      <c r="A69" s="79"/>
      <c r="B69" s="79" t="s">
        <v>182</v>
      </c>
      <c r="C69" s="47" t="s">
        <v>106</v>
      </c>
      <c r="D69" s="61">
        <v>0.64922999999999997</v>
      </c>
      <c r="E69" s="61">
        <v>0.80876999999999999</v>
      </c>
      <c r="F69" s="61">
        <v>0.96830000000000005</v>
      </c>
      <c r="G69" s="61">
        <v>0.79281999999999997</v>
      </c>
    </row>
    <row r="70" spans="1:7" s="42" customFormat="1" x14ac:dyDescent="0.35">
      <c r="A70" s="79"/>
      <c r="B70" s="79"/>
      <c r="C70" s="47" t="s">
        <v>107</v>
      </c>
      <c r="D70" s="61">
        <v>1.04483440512</v>
      </c>
      <c r="E70" s="61">
        <v>1.30158914688</v>
      </c>
      <c r="F70" s="61">
        <v>1.5583277952000001</v>
      </c>
      <c r="G70" s="61">
        <v>1.2759201100799999</v>
      </c>
    </row>
    <row r="71" spans="1:7" s="42" customFormat="1" x14ac:dyDescent="0.35">
      <c r="A71" s="79"/>
      <c r="B71" s="79" t="s">
        <v>183</v>
      </c>
      <c r="C71" s="47" t="s">
        <v>106</v>
      </c>
      <c r="D71" s="61">
        <v>0.67174</v>
      </c>
      <c r="E71" s="61">
        <v>0.89126000000000005</v>
      </c>
      <c r="F71" s="61">
        <v>1.1107800000000001</v>
      </c>
      <c r="G71" s="61">
        <v>0.94394999999999996</v>
      </c>
    </row>
    <row r="72" spans="1:7" s="42" customFormat="1" x14ac:dyDescent="0.35">
      <c r="A72" s="79"/>
      <c r="B72" s="79"/>
      <c r="C72" s="47" t="s">
        <v>107</v>
      </c>
      <c r="D72" s="61">
        <v>1.08106073856</v>
      </c>
      <c r="E72" s="61">
        <v>1.4343439334400001</v>
      </c>
      <c r="F72" s="61">
        <v>1.7876271283200003</v>
      </c>
      <c r="G72" s="61">
        <v>1.5191402688</v>
      </c>
    </row>
    <row r="73" spans="1:7" s="42" customFormat="1" x14ac:dyDescent="0.35">
      <c r="A73" s="79"/>
      <c r="B73" s="79" t="s">
        <v>189</v>
      </c>
      <c r="C73" s="47" t="s">
        <v>106</v>
      </c>
      <c r="D73" s="61">
        <v>0.71260000000000001</v>
      </c>
      <c r="E73" s="61">
        <v>0.88712000000000002</v>
      </c>
      <c r="F73" s="61">
        <v>1.0616399999999999</v>
      </c>
      <c r="G73" s="61">
        <v>0.93428</v>
      </c>
    </row>
    <row r="74" spans="1:7" s="42" customFormat="1" x14ac:dyDescent="0.35">
      <c r="A74" s="79"/>
      <c r="B74" s="79"/>
      <c r="C74" s="47" t="s">
        <v>107</v>
      </c>
      <c r="D74" s="61">
        <v>1.1468185344000001</v>
      </c>
      <c r="E74" s="61">
        <v>1.4276812492800002</v>
      </c>
      <c r="F74" s="61">
        <v>1.70854396416</v>
      </c>
      <c r="G74" s="61">
        <v>1.5035779123200002</v>
      </c>
    </row>
    <row r="75" spans="1:7" s="42" customFormat="1" x14ac:dyDescent="0.35">
      <c r="A75" s="79"/>
      <c r="B75" s="79" t="s">
        <v>190</v>
      </c>
      <c r="C75" s="47" t="s">
        <v>106</v>
      </c>
      <c r="D75" s="61">
        <v>0.68567</v>
      </c>
      <c r="E75" s="61">
        <v>0.84519999999999995</v>
      </c>
      <c r="F75" s="61">
        <v>1.0047299999999999</v>
      </c>
      <c r="G75" s="61">
        <v>0.87287000000000003</v>
      </c>
    </row>
    <row r="76" spans="1:7" s="42" customFormat="1" x14ac:dyDescent="0.35">
      <c r="A76" s="79"/>
      <c r="B76" s="79"/>
      <c r="C76" s="47" t="s">
        <v>107</v>
      </c>
      <c r="D76" s="61">
        <v>1.1034789004800001</v>
      </c>
      <c r="E76" s="61">
        <v>1.3602175487999999</v>
      </c>
      <c r="F76" s="61">
        <v>1.6169561971199999</v>
      </c>
      <c r="G76" s="61">
        <v>1.4047480972800002</v>
      </c>
    </row>
    <row r="77" spans="1:7" s="42" customFormat="1" x14ac:dyDescent="0.35">
      <c r="A77" s="45"/>
      <c r="B77" s="45"/>
      <c r="C77" s="45"/>
      <c r="D77" s="45"/>
      <c r="E77" s="45"/>
      <c r="F77" s="45"/>
      <c r="G77" s="45"/>
    </row>
    <row r="78" spans="1:7" s="42" customFormat="1" x14ac:dyDescent="0.35">
      <c r="A78" s="45"/>
      <c r="B78" s="45"/>
      <c r="C78" s="45"/>
      <c r="D78" s="44"/>
      <c r="E78" s="44"/>
      <c r="F78" s="44"/>
      <c r="G78" s="44"/>
    </row>
    <row r="79" spans="1:7" x14ac:dyDescent="0.35">
      <c r="A79" s="45"/>
      <c r="B79" s="45"/>
      <c r="C79" s="45"/>
      <c r="D79" s="58" t="s">
        <v>174</v>
      </c>
      <c r="E79" s="58" t="s">
        <v>175</v>
      </c>
      <c r="F79" s="58" t="s">
        <v>176</v>
      </c>
      <c r="G79" s="58" t="s">
        <v>177</v>
      </c>
    </row>
    <row r="80" spans="1:7" ht="16.5" x14ac:dyDescent="0.45">
      <c r="A80" s="46" t="s">
        <v>188</v>
      </c>
      <c r="B80" s="46" t="s">
        <v>134</v>
      </c>
      <c r="C80" s="46" t="s">
        <v>135</v>
      </c>
      <c r="D80" s="47" t="s">
        <v>136</v>
      </c>
      <c r="E80" s="47" t="s">
        <v>136</v>
      </c>
      <c r="F80" s="47" t="s">
        <v>136</v>
      </c>
      <c r="G80" s="47" t="s">
        <v>136</v>
      </c>
    </row>
    <row r="81" spans="1:7" x14ac:dyDescent="0.35">
      <c r="A81" s="79" t="s">
        <v>184</v>
      </c>
      <c r="B81" s="79" t="s">
        <v>179</v>
      </c>
      <c r="C81" s="47" t="s">
        <v>106</v>
      </c>
      <c r="D81" s="61">
        <v>0.54532622035479794</v>
      </c>
      <c r="E81" s="61">
        <v>0.59214132892523907</v>
      </c>
      <c r="F81" s="61">
        <v>0.63894451007948405</v>
      </c>
      <c r="G81" s="61">
        <v>0.59119906304573211</v>
      </c>
    </row>
    <row r="82" spans="1:7" x14ac:dyDescent="0.35">
      <c r="A82" s="79"/>
      <c r="B82" s="79"/>
      <c r="C82" s="47" t="s">
        <v>107</v>
      </c>
      <c r="D82" s="61">
        <v>0.87761748077067181</v>
      </c>
      <c r="E82" s="61">
        <v>0.9529590948578599</v>
      </c>
      <c r="F82" s="61">
        <v>1.0282815136293573</v>
      </c>
      <c r="G82" s="61">
        <v>0.95144266491827068</v>
      </c>
    </row>
    <row r="83" spans="1:7" x14ac:dyDescent="0.35">
      <c r="A83" s="79"/>
      <c r="B83" s="79" t="s">
        <v>180</v>
      </c>
      <c r="C83" s="47" t="s">
        <v>106</v>
      </c>
      <c r="D83" s="61">
        <v>0.65535607066006218</v>
      </c>
      <c r="E83" s="61">
        <v>0.74774583651653048</v>
      </c>
      <c r="F83" s="61">
        <v>0.84014752978919482</v>
      </c>
      <c r="G83" s="61">
        <v>0.72187527078677571</v>
      </c>
    </row>
    <row r="84" spans="1:7" x14ac:dyDescent="0.35">
      <c r="A84" s="79"/>
      <c r="B84" s="79"/>
      <c r="C84" s="47" t="s">
        <v>107</v>
      </c>
      <c r="D84" s="61">
        <v>1.0546933601803472</v>
      </c>
      <c r="E84" s="61">
        <v>1.2033802755228593</v>
      </c>
      <c r="F84" s="61">
        <v>1.3520863861810619</v>
      </c>
      <c r="G84" s="61">
        <v>1.1617456357890728</v>
      </c>
    </row>
    <row r="85" spans="1:7" x14ac:dyDescent="0.35">
      <c r="A85" s="79"/>
      <c r="B85" s="79" t="s">
        <v>181</v>
      </c>
      <c r="C85" s="47" t="s">
        <v>106</v>
      </c>
      <c r="D85" s="61">
        <v>0.91352355201013702</v>
      </c>
      <c r="E85" s="61">
        <v>1.1110773464693009</v>
      </c>
      <c r="F85" s="61">
        <v>1.3086192135122683</v>
      </c>
      <c r="G85" s="61">
        <v>1.1428162009676306</v>
      </c>
    </row>
    <row r="86" spans="1:7" x14ac:dyDescent="0.35">
      <c r="A86" s="79"/>
      <c r="B86" s="79"/>
      <c r="C86" s="47" t="s">
        <v>107</v>
      </c>
      <c r="D86" s="61">
        <v>1.4701736472862021</v>
      </c>
      <c r="E86" s="61">
        <v>1.7881056610762907</v>
      </c>
      <c r="F86" s="61">
        <v>2.1060184795506878</v>
      </c>
      <c r="G86" s="61">
        <v>1.8391843961300505</v>
      </c>
    </row>
    <row r="87" spans="1:7" x14ac:dyDescent="0.35">
      <c r="A87" s="79"/>
      <c r="B87" s="79" t="s">
        <v>191</v>
      </c>
      <c r="C87" s="47" t="s">
        <v>106</v>
      </c>
      <c r="D87" s="61">
        <v>0.77711800619744276</v>
      </c>
      <c r="E87" s="61">
        <v>0.94565239705103099</v>
      </c>
      <c r="F87" s="61">
        <v>1.1141987153208155</v>
      </c>
      <c r="G87" s="61">
        <v>0.96140851384633119</v>
      </c>
    </row>
    <row r="88" spans="1:7" x14ac:dyDescent="0.35">
      <c r="A88" s="79"/>
      <c r="B88" s="79"/>
      <c r="C88" s="47" t="s">
        <v>107</v>
      </c>
      <c r="D88" s="61">
        <v>1.2506502005658173</v>
      </c>
      <c r="E88" s="61">
        <v>1.5218800112796946</v>
      </c>
      <c r="F88" s="61">
        <v>1.7931290173092629</v>
      </c>
      <c r="G88" s="61">
        <v>1.5472370233075099</v>
      </c>
    </row>
    <row r="89" spans="1:7" x14ac:dyDescent="0.35">
      <c r="A89" s="79"/>
      <c r="B89" s="79" t="s">
        <v>182</v>
      </c>
      <c r="C89" s="47" t="s">
        <v>106</v>
      </c>
      <c r="D89" s="61">
        <v>0.75194949244810927</v>
      </c>
      <c r="E89" s="61">
        <v>0.93717017039522321</v>
      </c>
      <c r="F89" s="61">
        <v>1.122390848342337</v>
      </c>
      <c r="G89" s="61">
        <v>0.9186527464685813</v>
      </c>
    </row>
    <row r="90" spans="1:7" x14ac:dyDescent="0.35">
      <c r="A90" s="79"/>
      <c r="B90" s="79"/>
      <c r="C90" s="47" t="s">
        <v>107</v>
      </c>
      <c r="D90" s="61">
        <v>1.21014540397441</v>
      </c>
      <c r="E90" s="61">
        <v>1.50822919070453</v>
      </c>
      <c r="F90" s="61">
        <v>1.8063129774346502</v>
      </c>
      <c r="G90" s="61">
        <v>1.4784282856127324</v>
      </c>
    </row>
    <row r="91" spans="1:7" x14ac:dyDescent="0.35">
      <c r="A91" s="79"/>
      <c r="B91" s="79" t="s">
        <v>183</v>
      </c>
      <c r="C91" s="47" t="s">
        <v>106</v>
      </c>
      <c r="D91" s="61">
        <v>0.77775482927210693</v>
      </c>
      <c r="E91" s="61">
        <v>1.0326103089195338</v>
      </c>
      <c r="F91" s="61">
        <v>1.2874541788967873</v>
      </c>
      <c r="G91" s="61">
        <v>1.0937700513932329</v>
      </c>
    </row>
    <row r="92" spans="1:7" x14ac:dyDescent="0.35">
      <c r="A92" s="79"/>
      <c r="B92" s="79"/>
      <c r="C92" s="47" t="s">
        <v>107</v>
      </c>
      <c r="D92" s="61">
        <v>1.2516750679600899</v>
      </c>
      <c r="E92" s="61">
        <v>1.6618252049977984</v>
      </c>
      <c r="F92" s="61">
        <v>2.0719566580824709</v>
      </c>
      <c r="G92" s="61">
        <v>1.7602522695893912</v>
      </c>
    </row>
    <row r="93" spans="1:7" x14ac:dyDescent="0.35">
      <c r="A93" s="79"/>
      <c r="B93" s="79" t="s">
        <v>189</v>
      </c>
      <c r="C93" s="47" t="s">
        <v>106</v>
      </c>
      <c r="D93" s="61">
        <v>0.82486000756610756</v>
      </c>
      <c r="E93" s="61">
        <v>1.027483581103213</v>
      </c>
      <c r="F93" s="61">
        <v>1.2300955449701449</v>
      </c>
      <c r="G93" s="61">
        <v>1.0822231759709982</v>
      </c>
    </row>
    <row r="94" spans="1:7" x14ac:dyDescent="0.35">
      <c r="A94" s="79"/>
      <c r="B94" s="79"/>
      <c r="C94" s="47" t="s">
        <v>107</v>
      </c>
      <c r="D94" s="61">
        <v>1.3274835040164699</v>
      </c>
      <c r="E94" s="61">
        <v>1.6535745363469696</v>
      </c>
      <c r="F94" s="61">
        <v>1.9796468847244333</v>
      </c>
      <c r="G94" s="61">
        <v>1.7416693749098702</v>
      </c>
    </row>
    <row r="95" spans="1:7" x14ac:dyDescent="0.35">
      <c r="A95" s="79"/>
      <c r="B95" s="79" t="s">
        <v>190</v>
      </c>
      <c r="C95" s="47" t="s">
        <v>106</v>
      </c>
      <c r="D95" s="61">
        <v>0.80368229086465959</v>
      </c>
      <c r="E95" s="61">
        <v>0.99116967245307519</v>
      </c>
      <c r="F95" s="61">
        <v>1.1786570540414909</v>
      </c>
      <c r="G95" s="61">
        <v>1.0237005489174853</v>
      </c>
    </row>
    <row r="96" spans="1:7" x14ac:dyDescent="0.35">
      <c r="A96" s="79"/>
      <c r="B96" s="79"/>
      <c r="C96" s="47" t="s">
        <v>107</v>
      </c>
      <c r="D96" s="61">
        <v>1.2934012727092947</v>
      </c>
      <c r="E96" s="61">
        <v>1.5951329653443218</v>
      </c>
      <c r="F96" s="61">
        <v>1.8968646579793491</v>
      </c>
      <c r="G96" s="61">
        <v>1.6474863361970615</v>
      </c>
    </row>
  </sheetData>
  <mergeCells count="44">
    <mergeCell ref="A81:A96"/>
    <mergeCell ref="B81:B82"/>
    <mergeCell ref="B83:B84"/>
    <mergeCell ref="B85:B86"/>
    <mergeCell ref="B87:B88"/>
    <mergeCell ref="B89:B90"/>
    <mergeCell ref="B91:B92"/>
    <mergeCell ref="B93:B94"/>
    <mergeCell ref="B95:B96"/>
    <mergeCell ref="A61:A76"/>
    <mergeCell ref="B61:B62"/>
    <mergeCell ref="B63:B64"/>
    <mergeCell ref="B65:B66"/>
    <mergeCell ref="B67:B68"/>
    <mergeCell ref="B69:B70"/>
    <mergeCell ref="B71:B72"/>
    <mergeCell ref="B73:B74"/>
    <mergeCell ref="B75:B76"/>
    <mergeCell ref="A50:A57"/>
    <mergeCell ref="B50:B51"/>
    <mergeCell ref="B52:B53"/>
    <mergeCell ref="B54:B55"/>
    <mergeCell ref="B56:B57"/>
    <mergeCell ref="A39:A46"/>
    <mergeCell ref="B39:B40"/>
    <mergeCell ref="B41:B42"/>
    <mergeCell ref="B43:B44"/>
    <mergeCell ref="B45:B46"/>
    <mergeCell ref="A27:A34"/>
    <mergeCell ref="B27:B28"/>
    <mergeCell ref="B29:B30"/>
    <mergeCell ref="B31:B32"/>
    <mergeCell ref="B33:B34"/>
    <mergeCell ref="A1:F1"/>
    <mergeCell ref="B19:B20"/>
    <mergeCell ref="B21:B22"/>
    <mergeCell ref="A5:A22"/>
    <mergeCell ref="B5:B6"/>
    <mergeCell ref="B7:B8"/>
    <mergeCell ref="B9:B10"/>
    <mergeCell ref="B11:B12"/>
    <mergeCell ref="B13:B14"/>
    <mergeCell ref="B15:B16"/>
    <mergeCell ref="B17:B18"/>
  </mergeCells>
  <conditionalFormatting sqref="F5:F6">
    <cfRule type="expression" dxfId="5" priority="13">
      <formula>IF(F5="",TRUE,FALSE)</formula>
    </cfRule>
  </conditionalFormatting>
  <conditionalFormatting sqref="F13:F14">
    <cfRule type="expression" dxfId="4" priority="12">
      <formula>IF(F13="",TRUE,FALSE)</formula>
    </cfRule>
  </conditionalFormatting>
  <conditionalFormatting sqref="F21:F22">
    <cfRule type="expression" dxfId="3" priority="11">
      <formula>IF(F21="",TRUE,FALSE)</formula>
    </cfRule>
  </conditionalFormatting>
  <conditionalFormatting sqref="D2:G2 D24:I24">
    <cfRule type="expression" dxfId="2" priority="4" stopIfTrue="1">
      <formula>NOT(D2="")</formula>
    </cfRule>
  </conditionalFormatting>
  <conditionalFormatting sqref="J5:J46">
    <cfRule type="expression" dxfId="1" priority="3" stopIfTrue="1">
      <formula>NOT(J5="")</formula>
    </cfRule>
  </conditionalFormatting>
  <conditionalFormatting sqref="D78:G78">
    <cfRule type="expression" dxfId="0" priority="1" stopIfTrue="1">
      <formula>NOT(D78="")</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Charts</vt:lpstr>
      </vt:variant>
      <vt:variant>
        <vt:i4>2</vt:i4>
      </vt:variant>
    </vt:vector>
  </HeadingPairs>
  <TitlesOfParts>
    <vt:vector size="12" baseType="lpstr">
      <vt:lpstr>INSTRUCTIONS</vt:lpstr>
      <vt:lpstr>SUMMARY</vt:lpstr>
      <vt:lpstr>Buildings</vt:lpstr>
      <vt:lpstr>Refrigerants</vt:lpstr>
      <vt:lpstr>Commuting</vt:lpstr>
      <vt:lpstr>REFs - Commuting</vt:lpstr>
      <vt:lpstr>Travel</vt:lpstr>
      <vt:lpstr>Own Delivs</vt:lpstr>
      <vt:lpstr>REFS - Vehicles</vt:lpstr>
      <vt:lpstr>3P Logistics</vt:lpstr>
      <vt:lpstr>CHART sources</vt:lpstr>
      <vt:lpstr>CHART Time series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WEAct business carbon emissions calculator </dc:title>
  <dc:creator>Toby</dc:creator>
  <cp:lastModifiedBy>Rupert Basham</cp:lastModifiedBy>
  <cp:lastPrinted>2021-03-11T13:08:56Z</cp:lastPrinted>
  <dcterms:created xsi:type="dcterms:W3CDTF">2020-10-04T21:34:59Z</dcterms:created>
  <dcterms:modified xsi:type="dcterms:W3CDTF">2021-04-27T09:06:12Z</dcterms:modified>
</cp:coreProperties>
</file>